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Denne_projektmappe"/>
  <bookViews>
    <workbookView xWindow="0" yWindow="0" windowWidth="28800" windowHeight="12225" firstSheet="1" activeTab="1"/>
  </bookViews>
  <sheets>
    <sheet name="Indefrosne feriemidler(II) kopi" sheetId="9" state="hidden" r:id="rId1"/>
    <sheet name="Definitioner" sheetId="7" r:id="rId2"/>
    <sheet name="Feriepenge og ferietillæg" sheetId="5" r:id="rId3"/>
    <sheet name="Indefrosne feriemidler (I)" sheetId="1" r:id="rId4"/>
    <sheet name="Indefrosne feriemidler (II)" sheetId="8" r:id="rId5"/>
    <sheet name="Disclaimer" sheetId="3" r:id="rId6"/>
  </sheets>
  <definedNames>
    <definedName name="_xlnm.Print_Area" localSheetId="1">Definitioner!$A:$E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76" i="5" l="1"/>
  <c r="A79" i="5" l="1"/>
  <c r="Q69" i="5" l="1"/>
  <c r="Q68" i="5"/>
  <c r="Q67" i="5"/>
  <c r="Q66" i="5"/>
  <c r="Q65" i="5"/>
  <c r="Q64" i="5"/>
  <c r="Q63" i="5"/>
  <c r="Q62" i="5"/>
  <c r="Q61" i="5"/>
  <c r="Q60" i="5"/>
  <c r="Q59" i="5"/>
  <c r="Q58" i="5"/>
  <c r="Q57" i="5"/>
  <c r="Q56" i="5"/>
  <c r="Q55" i="5"/>
  <c r="Q54" i="5"/>
  <c r="Q53" i="5"/>
  <c r="Q52" i="5"/>
  <c r="Q51" i="5"/>
  <c r="Q50" i="5"/>
  <c r="Q49" i="5"/>
  <c r="Q48" i="5"/>
  <c r="O69" i="5"/>
  <c r="O68" i="5"/>
  <c r="O67" i="5"/>
  <c r="O66" i="5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Q47" i="5" s="1"/>
  <c r="O46" i="5"/>
  <c r="Q46" i="5" s="1"/>
  <c r="O45" i="5"/>
  <c r="Q45" i="5" s="1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M35" i="9" l="1"/>
  <c r="L35" i="9"/>
  <c r="K34" i="9"/>
  <c r="J34" i="9"/>
  <c r="H34" i="9"/>
  <c r="I34" i="9" s="1"/>
  <c r="G34" i="9"/>
  <c r="A34" i="9"/>
  <c r="K33" i="9"/>
  <c r="J33" i="9"/>
  <c r="H33" i="9"/>
  <c r="I33" i="9" s="1"/>
  <c r="G33" i="9"/>
  <c r="A33" i="9"/>
  <c r="K32" i="9"/>
  <c r="J32" i="9"/>
  <c r="H32" i="9"/>
  <c r="I32" i="9" s="1"/>
  <c r="G32" i="9"/>
  <c r="A32" i="9"/>
  <c r="K31" i="9"/>
  <c r="J31" i="9"/>
  <c r="H31" i="9"/>
  <c r="I31" i="9" s="1"/>
  <c r="G31" i="9"/>
  <c r="A31" i="9"/>
  <c r="K30" i="9"/>
  <c r="J30" i="9"/>
  <c r="H30" i="9"/>
  <c r="I30" i="9" s="1"/>
  <c r="G30" i="9"/>
  <c r="A30" i="9"/>
  <c r="K29" i="9"/>
  <c r="J29" i="9"/>
  <c r="H29" i="9"/>
  <c r="I29" i="9" s="1"/>
  <c r="G29" i="9"/>
  <c r="A29" i="9"/>
  <c r="K28" i="9"/>
  <c r="J28" i="9"/>
  <c r="H28" i="9"/>
  <c r="I28" i="9" s="1"/>
  <c r="G28" i="9"/>
  <c r="A28" i="9"/>
  <c r="K27" i="9"/>
  <c r="J27" i="9"/>
  <c r="H27" i="9"/>
  <c r="I27" i="9" s="1"/>
  <c r="G27" i="9"/>
  <c r="A27" i="9"/>
  <c r="K26" i="9"/>
  <c r="J26" i="9"/>
  <c r="H26" i="9"/>
  <c r="I26" i="9" s="1"/>
  <c r="G26" i="9"/>
  <c r="A26" i="9"/>
  <c r="K25" i="9"/>
  <c r="J25" i="9"/>
  <c r="H25" i="9"/>
  <c r="I25" i="9" s="1"/>
  <c r="G25" i="9"/>
  <c r="A25" i="9"/>
  <c r="K24" i="9"/>
  <c r="J24" i="9"/>
  <c r="H24" i="9"/>
  <c r="I24" i="9" s="1"/>
  <c r="G24" i="9"/>
  <c r="A24" i="9"/>
  <c r="K23" i="9"/>
  <c r="J23" i="9"/>
  <c r="H23" i="9"/>
  <c r="I23" i="9" s="1"/>
  <c r="G23" i="9"/>
  <c r="A23" i="9"/>
  <c r="K22" i="9"/>
  <c r="J22" i="9"/>
  <c r="H22" i="9"/>
  <c r="I22" i="9" s="1"/>
  <c r="G22" i="9"/>
  <c r="A22" i="9"/>
  <c r="K21" i="9"/>
  <c r="J21" i="9"/>
  <c r="H21" i="9"/>
  <c r="I21" i="9" s="1"/>
  <c r="G21" i="9"/>
  <c r="A21" i="9"/>
  <c r="K20" i="9"/>
  <c r="J20" i="9"/>
  <c r="H20" i="9"/>
  <c r="I20" i="9" s="1"/>
  <c r="G20" i="9"/>
  <c r="A20" i="9"/>
  <c r="K19" i="9"/>
  <c r="J19" i="9"/>
  <c r="H19" i="9"/>
  <c r="I19" i="9" s="1"/>
  <c r="G19" i="9"/>
  <c r="A19" i="9"/>
  <c r="K18" i="9"/>
  <c r="J18" i="9"/>
  <c r="H18" i="9"/>
  <c r="I18" i="9" s="1"/>
  <c r="G18" i="9"/>
  <c r="A18" i="9"/>
  <c r="K17" i="9"/>
  <c r="J17" i="9"/>
  <c r="H17" i="9"/>
  <c r="I17" i="9" s="1"/>
  <c r="G17" i="9"/>
  <c r="A17" i="9"/>
  <c r="T16" i="9"/>
  <c r="K16" i="9"/>
  <c r="I16" i="9"/>
  <c r="H16" i="9"/>
  <c r="G16" i="9"/>
  <c r="J16" i="9" s="1"/>
  <c r="A16" i="9"/>
  <c r="K15" i="9"/>
  <c r="I15" i="9"/>
  <c r="H15" i="9"/>
  <c r="G15" i="9"/>
  <c r="J15" i="9" s="1"/>
  <c r="A15" i="9"/>
  <c r="K14" i="9"/>
  <c r="J14" i="9"/>
  <c r="H14" i="9"/>
  <c r="I14" i="9" s="1"/>
  <c r="G14" i="9"/>
  <c r="A14" i="9"/>
  <c r="K13" i="9"/>
  <c r="I13" i="9"/>
  <c r="H13" i="9"/>
  <c r="G13" i="9"/>
  <c r="J13" i="9" s="1"/>
  <c r="A13" i="9"/>
  <c r="T12" i="9"/>
  <c r="T13" i="9" s="1"/>
  <c r="T14" i="9" s="1"/>
  <c r="K12" i="9"/>
  <c r="H12" i="9"/>
  <c r="I12" i="9" s="1"/>
  <c r="G12" i="9"/>
  <c r="J12" i="9" s="1"/>
  <c r="A12" i="9"/>
  <c r="T11" i="9"/>
  <c r="K11" i="9"/>
  <c r="H11" i="9"/>
  <c r="I11" i="9" s="1"/>
  <c r="G11" i="9"/>
  <c r="J11" i="9" s="1"/>
  <c r="A11" i="9"/>
  <c r="T10" i="9"/>
  <c r="K10" i="9"/>
  <c r="J10" i="9"/>
  <c r="H10" i="9"/>
  <c r="I10" i="9" s="1"/>
  <c r="G10" i="9"/>
  <c r="A10" i="9"/>
  <c r="B3" i="9"/>
  <c r="O13" i="9" s="1"/>
  <c r="A1" i="9"/>
  <c r="I34" i="8"/>
  <c r="I33" i="8"/>
  <c r="I32" i="8"/>
  <c r="I31" i="8"/>
  <c r="I30" i="8"/>
  <c r="I29" i="8"/>
  <c r="I27" i="8"/>
  <c r="I26" i="8"/>
  <c r="I25" i="8"/>
  <c r="I24" i="8"/>
  <c r="I23" i="8"/>
  <c r="I20" i="8"/>
  <c r="I18" i="8"/>
  <c r="I17" i="8"/>
  <c r="I16" i="8"/>
  <c r="I15" i="8"/>
  <c r="I14" i="8"/>
  <c r="I13" i="8"/>
  <c r="I12" i="8"/>
  <c r="I11" i="8"/>
  <c r="I10" i="8"/>
  <c r="I28" i="8"/>
  <c r="M35" i="8"/>
  <c r="L35" i="8"/>
  <c r="G34" i="8"/>
  <c r="J34" i="8" s="1"/>
  <c r="A34" i="8"/>
  <c r="G33" i="8"/>
  <c r="J33" i="8" s="1"/>
  <c r="A33" i="8"/>
  <c r="G32" i="8"/>
  <c r="J32" i="8" s="1"/>
  <c r="A32" i="8"/>
  <c r="G31" i="8"/>
  <c r="J31" i="8" s="1"/>
  <c r="A31" i="8"/>
  <c r="G30" i="8"/>
  <c r="J30" i="8" s="1"/>
  <c r="A30" i="8"/>
  <c r="G29" i="8"/>
  <c r="J29" i="8" s="1"/>
  <c r="A29" i="8"/>
  <c r="G28" i="8"/>
  <c r="J28" i="8" s="1"/>
  <c r="A28" i="8"/>
  <c r="G27" i="8"/>
  <c r="J27" i="8" s="1"/>
  <c r="A27" i="8"/>
  <c r="G26" i="8"/>
  <c r="J26" i="8" s="1"/>
  <c r="A26" i="8"/>
  <c r="G25" i="8"/>
  <c r="J25" i="8" s="1"/>
  <c r="A25" i="8"/>
  <c r="G24" i="8"/>
  <c r="J24" i="8" s="1"/>
  <c r="A24" i="8"/>
  <c r="G23" i="8"/>
  <c r="J23" i="8" s="1"/>
  <c r="A23" i="8"/>
  <c r="I22" i="8"/>
  <c r="G22" i="8"/>
  <c r="J22" i="8" s="1"/>
  <c r="A22" i="8"/>
  <c r="I21" i="8"/>
  <c r="G21" i="8"/>
  <c r="J21" i="8" s="1"/>
  <c r="A21" i="8"/>
  <c r="G20" i="8"/>
  <c r="J20" i="8" s="1"/>
  <c r="A20" i="8"/>
  <c r="I19" i="8"/>
  <c r="G19" i="8"/>
  <c r="J19" i="8" s="1"/>
  <c r="A19" i="8"/>
  <c r="G18" i="8"/>
  <c r="J18" i="8" s="1"/>
  <c r="A18" i="8"/>
  <c r="G17" i="8"/>
  <c r="J17" i="8" s="1"/>
  <c r="A17" i="8"/>
  <c r="G16" i="8"/>
  <c r="J16" i="8" s="1"/>
  <c r="A16" i="8"/>
  <c r="G15" i="8"/>
  <c r="J15" i="8" s="1"/>
  <c r="A15" i="8"/>
  <c r="G14" i="8"/>
  <c r="J14" i="8" s="1"/>
  <c r="A14" i="8"/>
  <c r="G13" i="8"/>
  <c r="J13" i="8" s="1"/>
  <c r="A13" i="8"/>
  <c r="G12" i="8"/>
  <c r="J12" i="8" s="1"/>
  <c r="A12" i="8"/>
  <c r="G11" i="8"/>
  <c r="J11" i="8" s="1"/>
  <c r="A11" i="8"/>
  <c r="G10" i="8"/>
  <c r="J10" i="8" s="1"/>
  <c r="A10" i="8"/>
  <c r="B3" i="8"/>
  <c r="A1" i="8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10" i="1" s="1"/>
  <c r="R11" i="8" l="1"/>
  <c r="R10" i="8"/>
  <c r="C9" i="8"/>
  <c r="R12" i="8"/>
  <c r="B9" i="8"/>
  <c r="A42" i="8"/>
  <c r="P12" i="8"/>
  <c r="O14" i="9"/>
  <c r="P13" i="9"/>
  <c r="P10" i="8"/>
  <c r="P27" i="8"/>
  <c r="M9" i="8"/>
  <c r="P16" i="8"/>
  <c r="P28" i="8"/>
  <c r="P20" i="8"/>
  <c r="P32" i="8"/>
  <c r="P24" i="8"/>
  <c r="J35" i="9"/>
  <c r="J39" i="9" s="1"/>
  <c r="O15" i="9"/>
  <c r="A5" i="9"/>
  <c r="P15" i="9"/>
  <c r="P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A8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O10" i="9"/>
  <c r="M9" i="9"/>
  <c r="P10" i="9"/>
  <c r="O11" i="9"/>
  <c r="P14" i="9"/>
  <c r="O16" i="9"/>
  <c r="L9" i="9"/>
  <c r="P11" i="9"/>
  <c r="O12" i="9"/>
  <c r="P12" i="9"/>
  <c r="O28" i="8"/>
  <c r="O20" i="8"/>
  <c r="O12" i="8"/>
  <c r="P19" i="8"/>
  <c r="A8" i="8"/>
  <c r="P11" i="8"/>
  <c r="O11" i="8"/>
  <c r="O10" i="8"/>
  <c r="O17" i="8"/>
  <c r="J35" i="8"/>
  <c r="J39" i="8" s="1"/>
  <c r="O32" i="8"/>
  <c r="O13" i="8"/>
  <c r="O29" i="8"/>
  <c r="O25" i="8"/>
  <c r="O21" i="8"/>
  <c r="O33" i="8"/>
  <c r="L9" i="8"/>
  <c r="P17" i="8"/>
  <c r="O18" i="8"/>
  <c r="P25" i="8"/>
  <c r="O26" i="8"/>
  <c r="P33" i="8"/>
  <c r="O34" i="8"/>
  <c r="P18" i="8"/>
  <c r="O19" i="8"/>
  <c r="P26" i="8"/>
  <c r="O27" i="8"/>
  <c r="P34" i="8"/>
  <c r="P13" i="8"/>
  <c r="O14" i="8"/>
  <c r="P21" i="8"/>
  <c r="O22" i="8"/>
  <c r="P29" i="8"/>
  <c r="O30" i="8"/>
  <c r="P14" i="8"/>
  <c r="O15" i="8"/>
  <c r="P22" i="8"/>
  <c r="O23" i="8"/>
  <c r="P30" i="8"/>
  <c r="O31" i="8"/>
  <c r="A5" i="8"/>
  <c r="P15" i="8"/>
  <c r="O16" i="8"/>
  <c r="P23" i="8"/>
  <c r="O24" i="8"/>
  <c r="P31" i="8"/>
  <c r="E75" i="7"/>
  <c r="D72" i="7"/>
  <c r="D71" i="7"/>
  <c r="D65" i="7"/>
  <c r="D59" i="7"/>
  <c r="D60" i="7" s="1"/>
  <c r="E41" i="7"/>
  <c r="D41" i="7"/>
  <c r="D38" i="7"/>
  <c r="D37" i="7"/>
  <c r="D30" i="7"/>
  <c r="D24" i="7"/>
  <c r="D25" i="7" s="1"/>
  <c r="P35" i="9" l="1"/>
  <c r="O35" i="9"/>
  <c r="P35" i="8"/>
  <c r="O35" i="8"/>
  <c r="D77" i="7"/>
  <c r="D42" i="7"/>
  <c r="D44" i="7" s="1"/>
  <c r="D27" i="7"/>
  <c r="E39" i="7"/>
  <c r="E42" i="7"/>
  <c r="D62" i="7"/>
  <c r="E73" i="7"/>
  <c r="B3" i="1"/>
  <c r="A1" i="1"/>
  <c r="A5" i="5"/>
  <c r="A5" i="1" l="1"/>
  <c r="A41" i="1"/>
  <c r="D28" i="7"/>
  <c r="E40" i="7"/>
  <c r="E44" i="7" s="1"/>
  <c r="E74" i="7"/>
  <c r="E77" i="7" s="1"/>
  <c r="D63" i="7"/>
  <c r="D64" i="7" s="1"/>
  <c r="D67" i="7" s="1"/>
  <c r="D29" i="7" l="1"/>
  <c r="D32" i="7" s="1"/>
  <c r="A8" i="1"/>
  <c r="B34" i="1"/>
  <c r="A34" i="1"/>
  <c r="B33" i="1"/>
  <c r="A33" i="1"/>
  <c r="B32" i="1"/>
  <c r="A32" i="1"/>
  <c r="B31" i="1"/>
  <c r="A31" i="1"/>
  <c r="B30" i="1"/>
  <c r="A30" i="1"/>
  <c r="B29" i="1"/>
  <c r="A29" i="1"/>
  <c r="B28" i="1"/>
  <c r="A28" i="1"/>
  <c r="B27" i="1"/>
  <c r="A27" i="1"/>
  <c r="B26" i="1"/>
  <c r="A26" i="1"/>
  <c r="B25" i="1"/>
  <c r="A25" i="1"/>
  <c r="B24" i="1"/>
  <c r="A24" i="1"/>
  <c r="B23" i="1"/>
  <c r="A23" i="1"/>
  <c r="B22" i="1"/>
  <c r="A22" i="1"/>
  <c r="B21" i="1"/>
  <c r="A21" i="1"/>
  <c r="B20" i="1"/>
  <c r="A20" i="1"/>
  <c r="B19" i="1"/>
  <c r="A19" i="1"/>
  <c r="B18" i="1"/>
  <c r="A18" i="1"/>
  <c r="B17" i="1"/>
  <c r="A17" i="1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C69" i="5"/>
  <c r="A69" i="5"/>
  <c r="C68" i="5"/>
  <c r="A68" i="5"/>
  <c r="C67" i="5"/>
  <c r="A67" i="5"/>
  <c r="C66" i="5"/>
  <c r="A66" i="5"/>
  <c r="C65" i="5"/>
  <c r="A65" i="5"/>
  <c r="C64" i="5"/>
  <c r="A64" i="5"/>
  <c r="C63" i="5"/>
  <c r="A63" i="5"/>
  <c r="C62" i="5"/>
  <c r="A62" i="5"/>
  <c r="C61" i="5"/>
  <c r="A61" i="5"/>
  <c r="C60" i="5"/>
  <c r="A60" i="5"/>
  <c r="C59" i="5"/>
  <c r="A59" i="5"/>
  <c r="C58" i="5"/>
  <c r="A58" i="5"/>
  <c r="C57" i="5"/>
  <c r="A57" i="5"/>
  <c r="C56" i="5"/>
  <c r="A56" i="5"/>
  <c r="C55" i="5"/>
  <c r="A55" i="5"/>
  <c r="C54" i="5"/>
  <c r="A54" i="5"/>
  <c r="C53" i="5"/>
  <c r="A53" i="5"/>
  <c r="C52" i="5"/>
  <c r="A52" i="5"/>
  <c r="C51" i="5"/>
  <c r="A51" i="5"/>
  <c r="C50" i="5"/>
  <c r="A50" i="5"/>
  <c r="C49" i="5"/>
  <c r="A49" i="5"/>
  <c r="C48" i="5"/>
  <c r="A48" i="5"/>
  <c r="C47" i="5"/>
  <c r="A47" i="5"/>
  <c r="C46" i="5"/>
  <c r="A46" i="5"/>
  <c r="C45" i="5"/>
  <c r="A45" i="5"/>
  <c r="R37" i="5"/>
  <c r="N37" i="5"/>
  <c r="M37" i="5"/>
  <c r="L37" i="5"/>
  <c r="P37" i="5" s="1"/>
  <c r="I37" i="5"/>
  <c r="J37" i="5" s="1"/>
  <c r="R36" i="5"/>
  <c r="N36" i="5"/>
  <c r="M36" i="5"/>
  <c r="L36" i="5"/>
  <c r="I36" i="5"/>
  <c r="J36" i="5" s="1"/>
  <c r="R35" i="5"/>
  <c r="N35" i="5"/>
  <c r="M35" i="5"/>
  <c r="L35" i="5"/>
  <c r="I35" i="5"/>
  <c r="J35" i="5" s="1"/>
  <c r="R34" i="5"/>
  <c r="N34" i="5"/>
  <c r="M34" i="5"/>
  <c r="L34" i="5"/>
  <c r="I34" i="5"/>
  <c r="J34" i="5" s="1"/>
  <c r="R33" i="5"/>
  <c r="N33" i="5"/>
  <c r="M33" i="5"/>
  <c r="L33" i="5"/>
  <c r="I33" i="5"/>
  <c r="J33" i="5" s="1"/>
  <c r="R32" i="5"/>
  <c r="N32" i="5"/>
  <c r="M32" i="5"/>
  <c r="L32" i="5"/>
  <c r="P32" i="5" s="1"/>
  <c r="S32" i="5" s="1"/>
  <c r="I32" i="5"/>
  <c r="J32" i="5" s="1"/>
  <c r="R31" i="5"/>
  <c r="N31" i="5"/>
  <c r="M31" i="5"/>
  <c r="L31" i="5"/>
  <c r="I31" i="5"/>
  <c r="J31" i="5" s="1"/>
  <c r="R30" i="5"/>
  <c r="N30" i="5"/>
  <c r="M30" i="5"/>
  <c r="L30" i="5"/>
  <c r="I30" i="5"/>
  <c r="J30" i="5" s="1"/>
  <c r="R29" i="5"/>
  <c r="N29" i="5"/>
  <c r="M29" i="5"/>
  <c r="L29" i="5"/>
  <c r="I29" i="5"/>
  <c r="J29" i="5" s="1"/>
  <c r="R28" i="5"/>
  <c r="N28" i="5"/>
  <c r="M28" i="5"/>
  <c r="P28" i="5" s="1"/>
  <c r="L28" i="5"/>
  <c r="I28" i="5"/>
  <c r="J28" i="5" s="1"/>
  <c r="R27" i="5"/>
  <c r="N27" i="5"/>
  <c r="M27" i="5"/>
  <c r="L27" i="5"/>
  <c r="P27" i="5" s="1"/>
  <c r="I27" i="5"/>
  <c r="J27" i="5" s="1"/>
  <c r="R26" i="5"/>
  <c r="N26" i="5"/>
  <c r="M26" i="5"/>
  <c r="L26" i="5"/>
  <c r="I26" i="5"/>
  <c r="J26" i="5" s="1"/>
  <c r="R25" i="5"/>
  <c r="N25" i="5"/>
  <c r="M25" i="5"/>
  <c r="L25" i="5"/>
  <c r="I25" i="5"/>
  <c r="J25" i="5" s="1"/>
  <c r="R24" i="5"/>
  <c r="N24" i="5"/>
  <c r="M24" i="5"/>
  <c r="L24" i="5"/>
  <c r="P24" i="5" s="1"/>
  <c r="S24" i="5" s="1"/>
  <c r="I24" i="5"/>
  <c r="J24" i="5" s="1"/>
  <c r="R23" i="5"/>
  <c r="N23" i="5"/>
  <c r="M23" i="5"/>
  <c r="L23" i="5"/>
  <c r="I23" i="5"/>
  <c r="J23" i="5" s="1"/>
  <c r="R22" i="5"/>
  <c r="N22" i="5"/>
  <c r="M22" i="5"/>
  <c r="L22" i="5"/>
  <c r="I22" i="5"/>
  <c r="J22" i="5" s="1"/>
  <c r="R21" i="5"/>
  <c r="N21" i="5"/>
  <c r="M21" i="5"/>
  <c r="L21" i="5"/>
  <c r="I21" i="5"/>
  <c r="J21" i="5" s="1"/>
  <c r="R20" i="5"/>
  <c r="N20" i="5"/>
  <c r="M20" i="5"/>
  <c r="P20" i="5" s="1"/>
  <c r="L20" i="5"/>
  <c r="I20" i="5"/>
  <c r="J20" i="5" s="1"/>
  <c r="R19" i="5"/>
  <c r="N19" i="5"/>
  <c r="M19" i="5"/>
  <c r="L19" i="5"/>
  <c r="P19" i="5" s="1"/>
  <c r="I19" i="5"/>
  <c r="J19" i="5" s="1"/>
  <c r="R18" i="5"/>
  <c r="N18" i="5"/>
  <c r="M18" i="5"/>
  <c r="L18" i="5"/>
  <c r="I18" i="5"/>
  <c r="J18" i="5" s="1"/>
  <c r="R17" i="5"/>
  <c r="N17" i="5"/>
  <c r="M17" i="5"/>
  <c r="L17" i="5"/>
  <c r="I17" i="5"/>
  <c r="J17" i="5" s="1"/>
  <c r="R16" i="5"/>
  <c r="N16" i="5"/>
  <c r="M16" i="5"/>
  <c r="L16" i="5"/>
  <c r="P16" i="5" s="1"/>
  <c r="S16" i="5" s="1"/>
  <c r="I16" i="5"/>
  <c r="J16" i="5" s="1"/>
  <c r="R15" i="5"/>
  <c r="M15" i="5"/>
  <c r="L15" i="5"/>
  <c r="I15" i="5"/>
  <c r="J15" i="5" s="1"/>
  <c r="R14" i="5"/>
  <c r="M14" i="5"/>
  <c r="L14" i="5"/>
  <c r="I14" i="5"/>
  <c r="J14" i="5" s="1"/>
  <c r="R13" i="5"/>
  <c r="M13" i="5"/>
  <c r="N13" i="5" s="1"/>
  <c r="P13" i="5" s="1"/>
  <c r="L13" i="5"/>
  <c r="I13" i="5"/>
  <c r="J13" i="5" s="1"/>
  <c r="A11" i="5"/>
  <c r="A43" i="5" s="1"/>
  <c r="P36" i="5" l="1"/>
  <c r="Q36" i="5" s="1"/>
  <c r="Q20" i="5"/>
  <c r="Q28" i="5"/>
  <c r="P25" i="5"/>
  <c r="S25" i="5" s="1"/>
  <c r="P21" i="5"/>
  <c r="S21" i="5" s="1"/>
  <c r="P23" i="5"/>
  <c r="S23" i="5" s="1"/>
  <c r="Q37" i="5"/>
  <c r="P17" i="5"/>
  <c r="Q17" i="5" s="1"/>
  <c r="P33" i="5"/>
  <c r="P35" i="5"/>
  <c r="Q35" i="5" s="1"/>
  <c r="S37" i="5"/>
  <c r="P29" i="5"/>
  <c r="Q29" i="5" s="1"/>
  <c r="P31" i="5"/>
  <c r="S31" i="5" s="1"/>
  <c r="S19" i="5"/>
  <c r="Q19" i="5"/>
  <c r="S33" i="5"/>
  <c r="Q33" i="5"/>
  <c r="S13" i="5"/>
  <c r="Q13" i="5"/>
  <c r="Q25" i="5"/>
  <c r="S27" i="5"/>
  <c r="Q27" i="5"/>
  <c r="Q31" i="5"/>
  <c r="N15" i="5"/>
  <c r="P15" i="5" s="1"/>
  <c r="P22" i="5"/>
  <c r="P30" i="5"/>
  <c r="S20" i="5"/>
  <c r="S28" i="5"/>
  <c r="Q16" i="5"/>
  <c r="Q24" i="5"/>
  <c r="Q32" i="5"/>
  <c r="P18" i="5"/>
  <c r="P26" i="5"/>
  <c r="P34" i="5"/>
  <c r="N14" i="5"/>
  <c r="P14" i="5" s="1"/>
  <c r="M9" i="1"/>
  <c r="L9" i="1"/>
  <c r="H26" i="1"/>
  <c r="H24" i="1"/>
  <c r="H22" i="1"/>
  <c r="H19" i="1"/>
  <c r="H18" i="1"/>
  <c r="H14" i="1"/>
  <c r="H17" i="1"/>
  <c r="J17" i="1"/>
  <c r="J16" i="1"/>
  <c r="J15" i="1"/>
  <c r="J14" i="1"/>
  <c r="H13" i="1"/>
  <c r="J13" i="1"/>
  <c r="J22" i="1"/>
  <c r="H21" i="1"/>
  <c r="J21" i="1"/>
  <c r="J20" i="1"/>
  <c r="J19" i="1"/>
  <c r="J18" i="1"/>
  <c r="J27" i="1"/>
  <c r="J26" i="1"/>
  <c r="H25" i="1"/>
  <c r="J25" i="1"/>
  <c r="J24" i="1"/>
  <c r="J23" i="1"/>
  <c r="S36" i="5" l="1"/>
  <c r="S17" i="5"/>
  <c r="S29" i="5"/>
  <c r="Q23" i="5"/>
  <c r="Q21" i="5"/>
  <c r="S35" i="5"/>
  <c r="Q15" i="5"/>
  <c r="S15" i="5"/>
  <c r="S14" i="5"/>
  <c r="Q14" i="5"/>
  <c r="S34" i="5"/>
  <c r="Q34" i="5"/>
  <c r="Q26" i="5"/>
  <c r="S26" i="5"/>
  <c r="S30" i="5"/>
  <c r="Q30" i="5"/>
  <c r="Q18" i="5"/>
  <c r="S18" i="5"/>
  <c r="S22" i="5"/>
  <c r="Q22" i="5"/>
  <c r="H27" i="1"/>
  <c r="I19" i="1"/>
  <c r="O19" i="1" s="1"/>
  <c r="I24" i="1"/>
  <c r="O24" i="1" s="1"/>
  <c r="I17" i="1"/>
  <c r="O17" i="1" s="1"/>
  <c r="I26" i="1"/>
  <c r="O26" i="1" s="1"/>
  <c r="I14" i="1"/>
  <c r="O14" i="1" s="1"/>
  <c r="H20" i="1"/>
  <c r="I25" i="1"/>
  <c r="O25" i="1" s="1"/>
  <c r="I13" i="1"/>
  <c r="O13" i="1" s="1"/>
  <c r="H16" i="1"/>
  <c r="H15" i="1"/>
  <c r="H23" i="1"/>
  <c r="P17" i="1"/>
  <c r="P16" i="1"/>
  <c r="P20" i="1"/>
  <c r="P26" i="1"/>
  <c r="I21" i="1"/>
  <c r="O21" i="1" s="1"/>
  <c r="I22" i="1"/>
  <c r="O22" i="1" s="1"/>
  <c r="I18" i="1"/>
  <c r="O18" i="1" s="1"/>
  <c r="J34" i="1"/>
  <c r="J33" i="1"/>
  <c r="J32" i="1"/>
  <c r="J31" i="1"/>
  <c r="J30" i="1"/>
  <c r="J29" i="1"/>
  <c r="J28" i="1"/>
  <c r="J12" i="1"/>
  <c r="J11" i="1"/>
  <c r="L35" i="1"/>
  <c r="M35" i="1"/>
  <c r="Q38" i="5" l="1"/>
  <c r="S38" i="5"/>
  <c r="I23" i="1"/>
  <c r="K18" i="1"/>
  <c r="K13" i="1"/>
  <c r="I15" i="1"/>
  <c r="O15" i="1" s="1"/>
  <c r="K14" i="1"/>
  <c r="I27" i="1"/>
  <c r="O27" i="1" s="1"/>
  <c r="P22" i="1"/>
  <c r="P13" i="1"/>
  <c r="P18" i="1"/>
  <c r="P21" i="1"/>
  <c r="P23" i="1"/>
  <c r="P15" i="1"/>
  <c r="P27" i="1"/>
  <c r="I20" i="1"/>
  <c r="O20" i="1" s="1"/>
  <c r="P14" i="1"/>
  <c r="P25" i="1"/>
  <c r="P19" i="1"/>
  <c r="I16" i="1"/>
  <c r="O16" i="1" s="1"/>
  <c r="P24" i="1"/>
  <c r="K26" i="1"/>
  <c r="K19" i="1"/>
  <c r="K22" i="1"/>
  <c r="K25" i="1"/>
  <c r="K21" i="1"/>
  <c r="K24" i="1"/>
  <c r="K17" i="1"/>
  <c r="Q70" i="5" l="1"/>
  <c r="Q73" i="5" s="1"/>
  <c r="K23" i="1"/>
  <c r="O23" i="1"/>
  <c r="K27" i="1"/>
  <c r="K15" i="1"/>
  <c r="K16" i="1"/>
  <c r="K20" i="1"/>
  <c r="H34" i="1" l="1"/>
  <c r="I34" i="1" s="1"/>
  <c r="O34" i="1" s="1"/>
  <c r="H33" i="1"/>
  <c r="I33" i="1" s="1"/>
  <c r="O33" i="1" s="1"/>
  <c r="H32" i="1"/>
  <c r="I32" i="1" s="1"/>
  <c r="O32" i="1" s="1"/>
  <c r="H31" i="1"/>
  <c r="I31" i="1" s="1"/>
  <c r="O31" i="1" s="1"/>
  <c r="H30" i="1"/>
  <c r="I30" i="1" s="1"/>
  <c r="O30" i="1" s="1"/>
  <c r="H29" i="1"/>
  <c r="I29" i="1" s="1"/>
  <c r="O29" i="1" s="1"/>
  <c r="H28" i="1"/>
  <c r="I28" i="1" s="1"/>
  <c r="O28" i="1" s="1"/>
  <c r="H12" i="1"/>
  <c r="I12" i="1" s="1"/>
  <c r="O12" i="1" s="1"/>
  <c r="H11" i="1"/>
  <c r="I11" i="1" s="1"/>
  <c r="O11" i="1" s="1"/>
  <c r="H10" i="1"/>
  <c r="I10" i="1" s="1"/>
  <c r="O10" i="1" s="1"/>
  <c r="K32" i="1" l="1"/>
  <c r="K11" i="1"/>
  <c r="K28" i="1"/>
  <c r="K29" i="1"/>
  <c r="K30" i="1"/>
  <c r="K31" i="1"/>
  <c r="K10" i="1"/>
  <c r="K33" i="1"/>
  <c r="K34" i="1"/>
  <c r="P32" i="1" l="1"/>
  <c r="P12" i="1"/>
  <c r="P29" i="1"/>
  <c r="P31" i="1"/>
  <c r="P33" i="1"/>
  <c r="P34" i="1"/>
  <c r="P28" i="1"/>
  <c r="P30" i="1"/>
  <c r="P10" i="1"/>
  <c r="P11" i="1"/>
  <c r="O35" i="1"/>
  <c r="P35" i="1" l="1"/>
  <c r="J35" i="1"/>
  <c r="J38" i="1" s="1"/>
</calcChain>
</file>

<file path=xl/sharedStrings.xml><?xml version="1.0" encoding="utf-8"?>
<sst xmlns="http://schemas.openxmlformats.org/spreadsheetml/2006/main" count="197" uniqueCount="115">
  <si>
    <t>Fri bil</t>
  </si>
  <si>
    <t>Medarbejder</t>
  </si>
  <si>
    <t>Forventet bruttoløn</t>
  </si>
  <si>
    <t>Arb.giver-pension</t>
  </si>
  <si>
    <t>Fri tlf.</t>
  </si>
  <si>
    <t>Andet</t>
  </si>
  <si>
    <t>Samlet lønomk.</t>
  </si>
  <si>
    <t>Ja</t>
  </si>
  <si>
    <t>Ønskes beregningsmetode ud fra et gennemsnitlig antal arbejdsdage pr. måned?</t>
  </si>
  <si>
    <t>(Svares der ikke JA, bliver beregningen med 4,8% af den ferieberettigede lønomkostning)</t>
  </si>
  <si>
    <t>Opgørelse af ferieberettigede lønomkostninger</t>
  </si>
  <si>
    <t>Antal mdr. ansat</t>
  </si>
  <si>
    <t>Lønomk./ dag</t>
  </si>
  <si>
    <t>Skyldige feriedage</t>
  </si>
  <si>
    <t>Feriepenge-forpligtelse</t>
  </si>
  <si>
    <t>Optjente feriedage i indfrys-nings-perioden</t>
  </si>
  <si>
    <t>Feriepengeforpligtelse i alt</t>
  </si>
  <si>
    <t>I alt (Langfristet gældsforpligtelse)</t>
  </si>
  <si>
    <t>I alt (Kortfristet gældsforpligtelse)</t>
  </si>
  <si>
    <t>Opgørelse af faktisk ferieberettigede lønomkostninger</t>
  </si>
  <si>
    <t>Heraf indefrys-nings-perioden</t>
  </si>
  <si>
    <t>Restferie  fra tidligere år</t>
  </si>
  <si>
    <t>Afholdt ferie i regnskabs-perioden</t>
  </si>
  <si>
    <t>Indefrysningsperioden vedrører perioden 1. september 2019 til 31. august 2020.</t>
  </si>
  <si>
    <t>Feriepenge-forpligtelse, 12,5% af lønomk.</t>
  </si>
  <si>
    <t>Antal mdr. indefrysning</t>
  </si>
  <si>
    <t>Antal mdr. inde-frysning (1)</t>
  </si>
  <si>
    <t>Indefrysningsperioden (Feriepengeforpligtelse vedrørende overgangs-/indefrysningsperioden) - konkret metode:</t>
  </si>
  <si>
    <t>Opgørelsen vedrørende indefrysningsperioden, skal fra og med 31. december 2020 indeksreguleres, hvilket ikke er indarbejdet i oversigten på nuværende tidspunkt.</t>
  </si>
  <si>
    <t>Indtastningsfelter.</t>
  </si>
  <si>
    <t>Måneder der relatere sig til perioden 1. september 2019 - 31. august 2020 afhænger naturligvis af balancedag og regnskabsåeriode.</t>
  </si>
  <si>
    <t>Opgørelse af feriedage og feriefridage</t>
  </si>
  <si>
    <t>Optjent ferie i inde-værende regnskabs-periode</t>
  </si>
  <si>
    <t>Optjent feriefridage i inde-værende regnskabs-periode</t>
  </si>
  <si>
    <t>"Selskabsnavn"</t>
  </si>
  <si>
    <t>Ferieregnskab</t>
  </si>
  <si>
    <t>inkl. Feriefridage</t>
  </si>
  <si>
    <t>Om regnearket</t>
  </si>
  <si>
    <t>Brug af regnearket</t>
  </si>
  <si>
    <t>Ansvar</t>
  </si>
  <si>
    <t>Dette regneark skal alene opfattes som et hjælperedskab og kan således ikke træde i stedet for professionel rådgivning.</t>
  </si>
  <si>
    <t>Regnearket er et hjælperedskab til opgørelsen af de regnskabsmæssige feriepengeforpligtelser og indefrosne feriemidler.</t>
  </si>
  <si>
    <t>Alle gule felter er indtastningsfelter, der skal tages stilling til før opgørelsen af feriepengeforpligtelser og indefrosne feriemidler er beregnet.</t>
  </si>
  <si>
    <t>Regnskabsår</t>
  </si>
  <si>
    <t>Optjente feriedage i indefrysningsperiode I ALT</t>
  </si>
  <si>
    <t>Regnearket kan håndtere opgørelse af feriepenge, feriefridage samt indefrosne feriemidler fra 2019 og frem.</t>
  </si>
  <si>
    <t>Opgørelse af skyldigt ferietillæg (1%)</t>
  </si>
  <si>
    <t>Ferietillæg, 1% af lønomk.</t>
  </si>
  <si>
    <t>I alt (kortfristet gældsforpligtelse)</t>
  </si>
  <si>
    <t>Fradrag i beregningsgrundlaget</t>
  </si>
  <si>
    <t>Udbetalt ferietillæg i perioden</t>
  </si>
  <si>
    <t>Løn og pension under ferie i optjeningsperioden</t>
  </si>
  <si>
    <t>Fradrag</t>
  </si>
  <si>
    <t>Optjente feriedage</t>
  </si>
  <si>
    <t>Optjente feriedage inklusiv feriefridage i regnskabs-perioden</t>
  </si>
  <si>
    <t>Feriepenge-forpligtelse i indefrysnings-periode I ALT</t>
  </si>
  <si>
    <t>Blå markering</t>
  </si>
  <si>
    <t>Feriepengeforpligtelse - forventet metode:</t>
  </si>
  <si>
    <t>Definitioner</t>
  </si>
  <si>
    <t>Opgørelse af indefrosne feriemidler og ferietillæg</t>
  </si>
  <si>
    <t>Generelt</t>
  </si>
  <si>
    <t xml:space="preserve">Opgørelse af feriepengeforpligtelsen, ferietillæg og indefrosne feriemidler tager udgangspunkt i den enkelte medarbejders feriepengegrundlag med efterfølgende tilpasninger afhængig af de enkelte opgørelser. 
Feriepengegrundlaget udgør ifølge Ferieloven følgende poster:
</t>
  </si>
  <si>
    <t>Det bemærkes at den konkrete metode til opgørelse af feriepengeforpligtelsen for månedslønnede baseres på bruttolønnen af den FORVENTEDE løn i efterfølgende ferieafholdelsesperiode. Kendes beløbet ikke eller er der ikke nogen overenskomstmæssige reguleringer af lønnen, kan seneste månedsløn anvendes som grundlag.</t>
  </si>
  <si>
    <t>Bruttolønnen udgør den faktisk udbetalte løn i perioden, der beregnes indefrosne feriemidler eller ferietillæg for. Beregningen reduceres med udbetalt ferietillæg og løn under ferie i perioden.</t>
  </si>
  <si>
    <t>Eksempel på opgørelse af Feriepengegrundlag pr. medarbejder</t>
  </si>
  <si>
    <t>Anders Andersen, får en løn på 50.000 kr., pensionsordning med 4% egenbetaling og 8% arbejdsgiver bidrag, fri bil 5.500 kr. månedligt.</t>
  </si>
  <si>
    <t>Bruttoløn</t>
  </si>
  <si>
    <t>Kontant løn</t>
  </si>
  <si>
    <t>AM-grundlag</t>
  </si>
  <si>
    <t>Bruttoløn før fradrag</t>
  </si>
  <si>
    <t>- Pensionsbidrag, 4%</t>
  </si>
  <si>
    <t>ATP-bidrag, medarbejder</t>
  </si>
  <si>
    <t>- AM-bidrag 8%</t>
  </si>
  <si>
    <t>- A-SKAT</t>
  </si>
  <si>
    <t>+ Tillæg fri bil</t>
  </si>
  <si>
    <t>- Fradrag fri bil</t>
  </si>
  <si>
    <t>Nettoløn</t>
  </si>
  <si>
    <t>Feriepengegrundlaget opgøres som:</t>
  </si>
  <si>
    <t xml:space="preserve">ATP-bidrag </t>
  </si>
  <si>
    <t>Pensionsbidrag medarbejder</t>
  </si>
  <si>
    <t>Pensionsbidrag, arbejdsgiver</t>
  </si>
  <si>
    <t>Månedsløn</t>
  </si>
  <si>
    <t>kr.</t>
  </si>
  <si>
    <t>Beregningseksempel</t>
  </si>
  <si>
    <t>Antal mdr. afsat</t>
  </si>
  <si>
    <t>Udbetalt ferie-tillæg i perioden</t>
  </si>
  <si>
    <t xml:space="preserve"> Ved opgørelsen af indefrysningsperioden, vil antal måneder udgører op til 12 afhængig af regnskabsperiode.</t>
  </si>
  <si>
    <t>Opgørelsen af feriepengegrundlaget kan foretages på flere måder, hvor modellen tager udgangspunkt i medarbejderens bruttoløn med efterfølgende tillæg. Alternativt kan medarbejderens AM-grundlag med efterfølgende reguleringer anvendes, da dette typisk er oplyst på medarberens lønseddel.</t>
  </si>
  <si>
    <t>Opgørelse af feriepengeforpligtelse for månedslønnede</t>
  </si>
  <si>
    <t>Hvis seneste månedsløn omfatter ekstraordinære poster, som f.eks. Udbetalt overtid, bonus mv., skal beløbet korrigeres til en normalløn</t>
  </si>
  <si>
    <t>1a</t>
  </si>
  <si>
    <t>Ethvert indkomstskattepligtigt lønbeløb</t>
  </si>
  <si>
    <t>Ethvert personalegode, der ikke fradrages i selskabets indtægt (fri bil, fri telefon, fri avis mv.)</t>
  </si>
  <si>
    <t>Pensionsbetalinger</t>
  </si>
  <si>
    <t>Arbejdsmarkedsbidrag</t>
  </si>
  <si>
    <t>ATP-bidrag (medarbejderandel og arbejdsgiverandel)</t>
  </si>
  <si>
    <t>Arbejdsgiveren skal ikke beregne feriegodtgørelse og ferietillæg af feriegodtgørelse, løn under ferie eller ferietillæg.</t>
  </si>
  <si>
    <t>Ferieberettigede lønomkostninger</t>
  </si>
  <si>
    <t>Optjente inde-frysnings-dage i perioden</t>
  </si>
  <si>
    <t>Fradrag i beregningsgrundlag</t>
  </si>
  <si>
    <t>Ugelønnede</t>
  </si>
  <si>
    <t>Ansat fra uge</t>
  </si>
  <si>
    <t>Ansat til uge</t>
  </si>
  <si>
    <t>ansat i indefrysningeperioden</t>
  </si>
  <si>
    <t>samlet ansættelse i uger</t>
  </si>
  <si>
    <t>heraf ansættelse i indefrysningeperioden</t>
  </si>
  <si>
    <t>vælg den mindste af de to</t>
  </si>
  <si>
    <t>NULstil hvis fejl i uger</t>
  </si>
  <si>
    <t>Formel - antal feriedage</t>
  </si>
  <si>
    <t xml:space="preserve"> Ved opgørelsen af indefrysningsperioden, vil antal måneder udgøre op til 12 afhængig af regnskabsperiode.</t>
  </si>
  <si>
    <t>Beregning på månedsbasis</t>
  </si>
  <si>
    <t>Beregning på ugebasis</t>
  </si>
  <si>
    <t>Feriepenge-grundlag</t>
  </si>
  <si>
    <t>KONTROL</t>
  </si>
  <si>
    <t>Grå markering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</si>
</sst>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tekst &quot;\ #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9"/>
      <name val="Verdana"/>
      <family val="2"/>
    </font>
    <font>
      <b/>
      <sz val="9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3" fontId="3" fillId="0" borderId="0" xfId="0" applyNumberFormat="1" applyFont="1" applyProtection="1"/>
    <xf numFmtId="4" fontId="3" fillId="0" borderId="0" xfId="0" applyNumberFormat="1" applyFont="1" applyFill="1"/>
    <xf numFmtId="4" fontId="3" fillId="0" borderId="0" xfId="0" applyNumberFormat="1" applyFont="1" applyFill="1" applyAlignment="1">
      <alignment horizontal="right"/>
    </xf>
    <xf numFmtId="4" fontId="3" fillId="0" borderId="7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3" fontId="3" fillId="0" borderId="0" xfId="0" applyNumberFormat="1" applyFont="1"/>
    <xf numFmtId="0" fontId="4" fillId="0" borderId="0" xfId="0" applyFont="1"/>
    <xf numFmtId="3" fontId="2" fillId="0" borderId="8" xfId="0" applyNumberFormat="1" applyFont="1" applyBorder="1"/>
    <xf numFmtId="4" fontId="2" fillId="0" borderId="7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3" fontId="2" fillId="0" borderId="7" xfId="0" applyNumberFormat="1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4" fontId="2" fillId="0" borderId="0" xfId="0" applyNumberFormat="1" applyFont="1"/>
    <xf numFmtId="4" fontId="3" fillId="0" borderId="7" xfId="0" applyNumberFormat="1" applyFont="1" applyFill="1" applyBorder="1"/>
    <xf numFmtId="0" fontId="3" fillId="0" borderId="0" xfId="0" applyFont="1" applyFill="1"/>
    <xf numFmtId="0" fontId="2" fillId="0" borderId="3" xfId="0" applyFont="1" applyBorder="1"/>
    <xf numFmtId="3" fontId="3" fillId="0" borderId="13" xfId="0" applyNumberFormat="1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Border="1"/>
    <xf numFmtId="3" fontId="3" fillId="0" borderId="14" xfId="0" applyNumberFormat="1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right" wrapText="1"/>
    </xf>
    <xf numFmtId="4" fontId="2" fillId="0" borderId="0" xfId="0" applyNumberFormat="1" applyFont="1" applyFill="1" applyBorder="1"/>
    <xf numFmtId="0" fontId="7" fillId="0" borderId="0" xfId="0" applyFont="1"/>
    <xf numFmtId="0" fontId="0" fillId="0" borderId="0" xfId="0" applyFont="1"/>
    <xf numFmtId="0" fontId="0" fillId="0" borderId="0" xfId="0" applyFont="1" applyFill="1" applyBorder="1"/>
    <xf numFmtId="0" fontId="7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3" fontId="3" fillId="2" borderId="0" xfId="0" applyNumberFormat="1" applyFont="1" applyFill="1" applyProtection="1">
      <protection locked="0"/>
    </xf>
    <xf numFmtId="0" fontId="3" fillId="2" borderId="6" xfId="0" applyFont="1" applyFill="1" applyBorder="1" applyProtection="1">
      <protection locked="0"/>
    </xf>
    <xf numFmtId="4" fontId="3" fillId="2" borderId="0" xfId="0" applyNumberFormat="1" applyFont="1" applyFill="1" applyProtection="1"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4" fontId="3" fillId="2" borderId="5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Protection="1">
      <protection locked="0"/>
    </xf>
    <xf numFmtId="4" fontId="3" fillId="2" borderId="5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4" fontId="3" fillId="0" borderId="0" xfId="0" applyNumberFormat="1" applyFont="1" applyBorder="1"/>
    <xf numFmtId="0" fontId="3" fillId="2" borderId="0" xfId="0" applyFont="1" applyFill="1" applyAlignment="1" applyProtection="1">
      <alignment horizontal="center"/>
      <protection locked="0"/>
    </xf>
    <xf numFmtId="0" fontId="3" fillId="0" borderId="2" xfId="0" applyFont="1" applyBorder="1" applyAlignment="1">
      <alignment horizontal="center" vertical="center" wrapText="1"/>
    </xf>
    <xf numFmtId="4" fontId="2" fillId="0" borderId="15" xfId="0" applyNumberFormat="1" applyFont="1" applyBorder="1"/>
    <xf numFmtId="3" fontId="3" fillId="2" borderId="7" xfId="0" applyNumberFormat="1" applyFont="1" applyFill="1" applyBorder="1" applyProtection="1">
      <protection locked="0"/>
    </xf>
    <xf numFmtId="3" fontId="3" fillId="2" borderId="5" xfId="0" applyNumberFormat="1" applyFont="1" applyFill="1" applyBorder="1" applyProtection="1">
      <protection locked="0"/>
    </xf>
    <xf numFmtId="3" fontId="3" fillId="2" borderId="6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Fill="1" applyBorder="1"/>
    <xf numFmtId="3" fontId="3" fillId="0" borderId="10" xfId="0" applyNumberFormat="1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0" fontId="3" fillId="2" borderId="7" xfId="0" applyFont="1" applyFill="1" applyBorder="1" applyProtection="1">
      <protection locked="0"/>
    </xf>
    <xf numFmtId="3" fontId="3" fillId="2" borderId="9" xfId="0" applyNumberFormat="1" applyFont="1" applyFill="1" applyBorder="1" applyProtection="1"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16" xfId="0" applyNumberFormat="1" applyFont="1" applyFill="1" applyBorder="1" applyProtection="1">
      <protection locked="0"/>
    </xf>
    <xf numFmtId="4" fontId="3" fillId="2" borderId="6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2" xfId="0" applyNumberFormat="1" applyFont="1" applyFill="1" applyBorder="1"/>
    <xf numFmtId="0" fontId="7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4" fontId="8" fillId="3" borderId="0" xfId="1" applyNumberFormat="1" applyFont="1" applyFill="1" applyAlignment="1">
      <alignment vertical="center" wrapText="1"/>
    </xf>
    <xf numFmtId="0" fontId="8" fillId="3" borderId="0" xfId="1" applyNumberFormat="1" applyFont="1" applyFill="1" applyAlignment="1">
      <alignment horizontal="left" vertical="center" wrapText="1"/>
    </xf>
    <xf numFmtId="4" fontId="8" fillId="3" borderId="0" xfId="1" applyNumberFormat="1" applyFont="1" applyFill="1" applyAlignment="1">
      <alignment horizontal="left" vertical="center" wrapText="1"/>
    </xf>
    <xf numFmtId="4" fontId="12" fillId="3" borderId="0" xfId="1" applyNumberFormat="1" applyFont="1" applyFill="1" applyAlignment="1">
      <alignment vertical="center" wrapText="1"/>
    </xf>
    <xf numFmtId="4" fontId="9" fillId="3" borderId="0" xfId="1" applyNumberFormat="1" applyFont="1" applyFill="1" applyAlignment="1">
      <alignment vertical="center"/>
    </xf>
    <xf numFmtId="4" fontId="9" fillId="3" borderId="0" xfId="1" applyNumberFormat="1" applyFont="1" applyFill="1" applyAlignment="1">
      <alignment vertical="center" wrapText="1"/>
    </xf>
    <xf numFmtId="4" fontId="8" fillId="3" borderId="0" xfId="1" applyNumberFormat="1" applyFont="1" applyFill="1" applyAlignment="1">
      <alignment vertical="center"/>
    </xf>
    <xf numFmtId="4" fontId="9" fillId="3" borderId="16" xfId="1" applyNumberFormat="1" applyFont="1" applyFill="1" applyBorder="1" applyAlignment="1">
      <alignment horizontal="right" vertical="center" wrapText="1"/>
    </xf>
    <xf numFmtId="3" fontId="8" fillId="3" borderId="0" xfId="1" applyNumberFormat="1" applyFont="1" applyFill="1" applyAlignment="1">
      <alignment vertical="center" wrapText="1"/>
    </xf>
    <xf numFmtId="4" fontId="8" fillId="3" borderId="0" xfId="1" quotePrefix="1" applyNumberFormat="1" applyFont="1" applyFill="1" applyAlignment="1">
      <alignment vertical="center"/>
    </xf>
    <xf numFmtId="4" fontId="8" fillId="3" borderId="0" xfId="1" quotePrefix="1" applyNumberFormat="1" applyFont="1" applyFill="1" applyAlignment="1">
      <alignment vertical="center" wrapText="1"/>
    </xf>
    <xf numFmtId="3" fontId="8" fillId="3" borderId="16" xfId="1" applyNumberFormat="1" applyFont="1" applyFill="1" applyBorder="1" applyAlignment="1">
      <alignment vertical="center" wrapText="1"/>
    </xf>
    <xf numFmtId="3" fontId="8" fillId="3" borderId="9" xfId="1" applyNumberFormat="1" applyFont="1" applyFill="1" applyBorder="1" applyAlignment="1">
      <alignment vertical="center" wrapText="1"/>
    </xf>
    <xf numFmtId="0" fontId="5" fillId="3" borderId="0" xfId="2" applyFont="1" applyFill="1" applyAlignment="1">
      <alignment vertical="center" wrapText="1"/>
    </xf>
    <xf numFmtId="0" fontId="1" fillId="3" borderId="0" xfId="2" applyFill="1" applyAlignment="1">
      <alignment vertical="center"/>
    </xf>
    <xf numFmtId="0" fontId="1" fillId="3" borderId="0" xfId="2" applyFill="1" applyAlignment="1">
      <alignment wrapText="1"/>
    </xf>
    <xf numFmtId="0" fontId="1" fillId="3" borderId="0" xfId="2" applyFill="1"/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" fillId="2" borderId="7" xfId="0" applyFont="1" applyFill="1" applyBorder="1" applyAlignment="1" applyProtection="1">
      <alignment horizontal="right" indent="1"/>
      <protection locked="0"/>
    </xf>
    <xf numFmtId="0" fontId="3" fillId="2" borderId="5" xfId="0" applyFont="1" applyFill="1" applyBorder="1" applyAlignment="1" applyProtection="1">
      <alignment horizontal="right" indent="1"/>
      <protection locked="0"/>
    </xf>
    <xf numFmtId="0" fontId="3" fillId="2" borderId="6" xfId="0" applyFont="1" applyFill="1" applyBorder="1" applyAlignment="1" applyProtection="1">
      <alignment horizontal="right" indent="1"/>
      <protection locked="0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0" fontId="13" fillId="0" borderId="0" xfId="0" applyFont="1"/>
    <xf numFmtId="3" fontId="2" fillId="0" borderId="7" xfId="0" applyNumberFormat="1" applyFont="1" applyBorder="1" applyAlignment="1">
      <alignment horizontal="right" indent="1"/>
    </xf>
    <xf numFmtId="3" fontId="2" fillId="0" borderId="5" xfId="0" applyNumberFormat="1" applyFont="1" applyBorder="1" applyAlignment="1">
      <alignment horizontal="right" indent="1"/>
    </xf>
    <xf numFmtId="3" fontId="2" fillId="0" borderId="6" xfId="0" applyNumberFormat="1" applyFont="1" applyBorder="1" applyAlignment="1">
      <alignment horizontal="right" indent="1"/>
    </xf>
    <xf numFmtId="3" fontId="2" fillId="0" borderId="15" xfId="0" applyNumberFormat="1" applyFont="1" applyBorder="1" applyAlignment="1">
      <alignment horizontal="right" indent="1"/>
    </xf>
    <xf numFmtId="3" fontId="2" fillId="0" borderId="0" xfId="0" applyNumberFormat="1" applyFont="1" applyBorder="1" applyAlignment="1">
      <alignment horizontal="right" indent="1"/>
    </xf>
    <xf numFmtId="3" fontId="3" fillId="0" borderId="0" xfId="0" applyNumberFormat="1" applyFont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12" xfId="0" applyNumberFormat="1" applyFont="1" applyBorder="1" applyAlignment="1">
      <alignment horizontal="right" indent="1"/>
    </xf>
    <xf numFmtId="3" fontId="3" fillId="0" borderId="11" xfId="0" applyNumberFormat="1" applyFont="1" applyBorder="1" applyAlignment="1">
      <alignment horizontal="right" indent="1"/>
    </xf>
    <xf numFmtId="3" fontId="3" fillId="0" borderId="7" xfId="0" applyNumberFormat="1" applyFont="1" applyBorder="1" applyAlignment="1">
      <alignment horizontal="right" indent="1"/>
    </xf>
    <xf numFmtId="3" fontId="3" fillId="0" borderId="5" xfId="0" applyNumberFormat="1" applyFont="1" applyBorder="1" applyAlignment="1">
      <alignment horizontal="right" indent="1"/>
    </xf>
    <xf numFmtId="3" fontId="3" fillId="0" borderId="18" xfId="0" applyNumberFormat="1" applyFont="1" applyBorder="1" applyAlignment="1">
      <alignment horizontal="right" indent="1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3" borderId="0" xfId="1" applyFont="1" applyFill="1" applyAlignment="1">
      <alignment horizontal="left" wrapText="1"/>
    </xf>
    <xf numFmtId="4" fontId="8" fillId="3" borderId="0" xfId="1" applyNumberFormat="1" applyFont="1" applyFill="1" applyAlignment="1">
      <alignment horizontal="left" vertical="top" wrapText="1"/>
    </xf>
    <xf numFmtId="4" fontId="8" fillId="3" borderId="0" xfId="1" applyNumberFormat="1" applyFont="1" applyFill="1" applyAlignment="1">
      <alignment horizontal="left" vertical="center" wrapText="1"/>
    </xf>
    <xf numFmtId="4" fontId="11" fillId="3" borderId="0" xfId="1" applyNumberFormat="1" applyFont="1" applyFill="1" applyAlignment="1">
      <alignment horizontal="left" vertical="center" wrapText="1"/>
    </xf>
    <xf numFmtId="4" fontId="3" fillId="0" borderId="13" xfId="0" applyNumberFormat="1" applyFont="1" applyBorder="1" applyAlignment="1">
      <alignment horizontal="right" indent="2"/>
    </xf>
    <xf numFmtId="4" fontId="3" fillId="0" borderId="0" xfId="0" applyNumberFormat="1" applyFont="1" applyBorder="1" applyAlignment="1">
      <alignment horizontal="right" indent="2"/>
    </xf>
    <xf numFmtId="4" fontId="3" fillId="0" borderId="14" xfId="0" applyNumberFormat="1" applyFont="1" applyBorder="1" applyAlignment="1">
      <alignment horizontal="right" indent="2"/>
    </xf>
    <xf numFmtId="4" fontId="3" fillId="0" borderId="16" xfId="0" applyNumberFormat="1" applyFont="1" applyBorder="1" applyAlignment="1">
      <alignment horizontal="right" indent="2"/>
    </xf>
    <xf numFmtId="4" fontId="3" fillId="3" borderId="13" xfId="0" applyNumberFormat="1" applyFont="1" applyFill="1" applyBorder="1" applyAlignment="1" applyProtection="1">
      <alignment horizontal="right" indent="2"/>
      <protection locked="0"/>
    </xf>
    <xf numFmtId="4" fontId="3" fillId="3" borderId="11" xfId="0" applyNumberFormat="1" applyFont="1" applyFill="1" applyBorder="1" applyAlignment="1" applyProtection="1">
      <alignment horizontal="right" indent="2"/>
      <protection locked="0"/>
    </xf>
    <xf numFmtId="4" fontId="3" fillId="3" borderId="10" xfId="0" applyNumberFormat="1" applyFont="1" applyFill="1" applyBorder="1" applyAlignment="1" applyProtection="1">
      <alignment horizontal="right" indent="2"/>
      <protection locked="0"/>
    </xf>
    <xf numFmtId="4" fontId="3" fillId="3" borderId="12" xfId="0" applyNumberFormat="1" applyFont="1" applyFill="1" applyBorder="1" applyAlignment="1" applyProtection="1">
      <alignment horizontal="right" indent="2"/>
      <protection locked="0"/>
    </xf>
    <xf numFmtId="4" fontId="3" fillId="3" borderId="14" xfId="0" applyNumberFormat="1" applyFont="1" applyFill="1" applyBorder="1" applyAlignment="1" applyProtection="1">
      <alignment horizontal="right" indent="2"/>
      <protection locked="0"/>
    </xf>
    <xf numFmtId="4" fontId="3" fillId="3" borderId="17" xfId="0" applyNumberFormat="1" applyFont="1" applyFill="1" applyBorder="1" applyAlignment="1" applyProtection="1">
      <alignment horizontal="right" indent="2"/>
      <protection locked="0"/>
    </xf>
    <xf numFmtId="3" fontId="3" fillId="0" borderId="1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17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 applyProtection="1">
      <alignment horizontal="right" indent="2"/>
      <protection locked="0"/>
    </xf>
    <xf numFmtId="3" fontId="3" fillId="3" borderId="11" xfId="0" applyNumberFormat="1" applyFont="1" applyFill="1" applyBorder="1" applyAlignment="1" applyProtection="1">
      <alignment horizontal="right" indent="2"/>
      <protection locked="0"/>
    </xf>
    <xf numFmtId="3" fontId="3" fillId="3" borderId="14" xfId="0" applyNumberFormat="1" applyFont="1" applyFill="1" applyBorder="1" applyAlignment="1" applyProtection="1">
      <alignment horizontal="right" indent="2"/>
      <protection locked="0"/>
    </xf>
    <xf numFmtId="3" fontId="3" fillId="3" borderId="17" xfId="0" applyNumberFormat="1" applyFont="1" applyFill="1" applyBorder="1" applyAlignment="1" applyProtection="1">
      <alignment horizontal="right" indent="2"/>
      <protection locked="0"/>
    </xf>
    <xf numFmtId="3" fontId="3" fillId="3" borderId="10" xfId="0" applyNumberFormat="1" applyFont="1" applyFill="1" applyBorder="1" applyAlignment="1" applyProtection="1">
      <alignment horizontal="right" indent="2"/>
      <protection locked="0"/>
    </xf>
    <xf numFmtId="3" fontId="3" fillId="3" borderId="12" xfId="0" applyNumberFormat="1" applyFont="1" applyFill="1" applyBorder="1" applyAlignment="1" applyProtection="1">
      <alignment horizontal="right" indent="2"/>
      <protection locked="0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4" fontId="3" fillId="0" borderId="10" xfId="0" applyNumberFormat="1" applyFont="1" applyBorder="1" applyAlignment="1">
      <alignment horizontal="right" indent="2"/>
    </xf>
    <xf numFmtId="4" fontId="3" fillId="0" borderId="9" xfId="0" applyNumberFormat="1" applyFont="1" applyBorder="1" applyAlignment="1">
      <alignment horizontal="right" indent="2"/>
    </xf>
  </cellXfs>
  <cellStyles count="3">
    <cellStyle name="Normal" xfId="0" builtinId="0"/>
    <cellStyle name="Normal 2" xfId="1"/>
    <cellStyle name="Normal 3" xfId="2"/>
  </cellStyles>
  <dxfs count="4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T47"/>
  <sheetViews>
    <sheetView zoomScaleNormal="100" workbookViewId="0">
      <selection activeCell="G16" sqref="G16"/>
    </sheetView>
  </sheetViews>
  <sheetFormatPr defaultRowHeight="11.25" x14ac:dyDescent="0.2"/>
  <cols>
    <col min="1" max="1" width="25.42578125" style="2" customWidth="1"/>
    <col min="2" max="3" width="7.7109375" style="2" customWidth="1"/>
    <col min="4" max="4" width="12.28515625" style="2" customWidth="1"/>
    <col min="5" max="5" width="9.140625" style="2" customWidth="1"/>
    <col min="6" max="6" width="8.42578125" style="2" customWidth="1"/>
    <col min="7" max="7" width="9.140625" style="2" customWidth="1"/>
    <col min="8" max="9" width="8" style="2" customWidth="1"/>
    <col min="10" max="10" width="10.140625" style="2" customWidth="1"/>
    <col min="11" max="11" width="4.5703125" style="95" customWidth="1"/>
    <col min="12" max="12" width="10.5703125" style="2" bestFit="1" customWidth="1"/>
    <col min="13" max="13" width="9.140625" style="2"/>
    <col min="14" max="14" width="3.7109375" style="2" customWidth="1"/>
    <col min="15" max="15" width="9.140625" style="2"/>
    <col min="16" max="16" width="10" style="2" customWidth="1"/>
    <col min="17" max="18" width="9.140625" style="2"/>
    <col min="19" max="19" width="29.42578125" style="2" bestFit="1" customWidth="1"/>
    <col min="20" max="20" width="47.42578125" style="2" bestFit="1" customWidth="1"/>
    <col min="21" max="21" width="3.85546875" style="2" bestFit="1" customWidth="1"/>
    <col min="22" max="16384" width="9.140625" style="2"/>
  </cols>
  <sheetData>
    <row r="1" spans="1:20" ht="15" x14ac:dyDescent="0.25">
      <c r="A1" s="76" t="str">
        <f>'Feriepenge og ferietillæg'!A1</f>
        <v>"Selskabsnavn"</v>
      </c>
    </row>
    <row r="3" spans="1:20" x14ac:dyDescent="0.2">
      <c r="A3" s="2" t="s">
        <v>43</v>
      </c>
      <c r="B3" s="77">
        <f>'Feriepenge og ferietillæg'!B3</f>
        <v>2019</v>
      </c>
      <c r="L3" s="116" t="s">
        <v>100</v>
      </c>
      <c r="M3" s="117"/>
      <c r="N3" s="117"/>
      <c r="O3" s="117"/>
      <c r="P3" s="118"/>
    </row>
    <row r="4" spans="1:20" x14ac:dyDescent="0.2">
      <c r="L4" s="119"/>
      <c r="M4" s="120"/>
      <c r="N4" s="120"/>
      <c r="O4" s="120"/>
      <c r="P4" s="121"/>
    </row>
    <row r="5" spans="1:20" ht="12.75" x14ac:dyDescent="0.2">
      <c r="A5" s="11" t="str">
        <f>"Opgørelse af  indefrosne feriemidler ultimo "&amp;B3</f>
        <v>Opgørelse af  indefrosne feriemidler ultimo 2019</v>
      </c>
      <c r="B5" s="1"/>
      <c r="C5" s="1"/>
    </row>
    <row r="6" spans="1:20" x14ac:dyDescent="0.2">
      <c r="J6" s="10"/>
    </row>
    <row r="7" spans="1:20" s="74" customFormat="1" ht="18" customHeight="1" x14ac:dyDescent="0.25">
      <c r="A7" s="73" t="s">
        <v>27</v>
      </c>
      <c r="K7" s="56"/>
    </row>
    <row r="8" spans="1:20" x14ac:dyDescent="0.2">
      <c r="A8" s="3" t="str">
        <f>"Eksempel pr. 31. december " &amp; B3</f>
        <v>Eksempel pr. 31. december 2019</v>
      </c>
      <c r="B8" s="122" t="s">
        <v>97</v>
      </c>
      <c r="C8" s="123"/>
      <c r="D8" s="123"/>
      <c r="E8" s="122" t="s">
        <v>99</v>
      </c>
      <c r="F8" s="123"/>
      <c r="G8" s="124"/>
      <c r="H8" s="122" t="s">
        <v>53</v>
      </c>
      <c r="I8" s="124"/>
      <c r="J8" s="10"/>
    </row>
    <row r="9" spans="1:20" ht="67.5" x14ac:dyDescent="0.2">
      <c r="A9" s="1" t="s">
        <v>1</v>
      </c>
      <c r="B9" s="57" t="s">
        <v>101</v>
      </c>
      <c r="C9" s="57" t="s">
        <v>102</v>
      </c>
      <c r="D9" s="62" t="s">
        <v>68</v>
      </c>
      <c r="E9" s="57" t="s">
        <v>85</v>
      </c>
      <c r="F9" s="57" t="s">
        <v>51</v>
      </c>
      <c r="G9" s="61" t="s">
        <v>52</v>
      </c>
      <c r="H9" s="57" t="s">
        <v>98</v>
      </c>
      <c r="I9" s="61" t="s">
        <v>15</v>
      </c>
      <c r="J9" s="55" t="s">
        <v>24</v>
      </c>
      <c r="K9" s="56"/>
      <c r="L9" s="48" t="str">
        <f>IF(B3=2019,"Anvendes ikke i 2019","Optjente feriedage i  "&amp; "    " &amp; B3-1 &amp; "   (01.08. - 31.12.)")</f>
        <v>Anvendes ikke i 2019</v>
      </c>
      <c r="M9" s="48" t="str">
        <f>IF(B3=2019,"Anvendes ikke i 2019","Feriepenge-forpligtelse i " &amp; B3-1 &amp;"  - 12,5% af lønomk.")</f>
        <v>Anvendes ikke i 2019</v>
      </c>
      <c r="N9" s="56"/>
      <c r="O9" s="57" t="s">
        <v>44</v>
      </c>
      <c r="P9" s="57" t="s">
        <v>55</v>
      </c>
    </row>
    <row r="10" spans="1:20" x14ac:dyDescent="0.2">
      <c r="A10" s="63">
        <f>'Feriepenge og ferietillæg'!A13</f>
        <v>0</v>
      </c>
      <c r="B10" s="98">
        <v>1</v>
      </c>
      <c r="C10" s="98">
        <v>52</v>
      </c>
      <c r="D10" s="68">
        <v>283200</v>
      </c>
      <c r="E10" s="69">
        <v>0</v>
      </c>
      <c r="F10" s="42">
        <v>7086</v>
      </c>
      <c r="G10" s="7">
        <f>-SUM(E10:F10)</f>
        <v>-7086</v>
      </c>
      <c r="H10" s="7">
        <f>IF(IF((C10&gt;(52/3*2)),MIN((C10-B10+1),(C10-(52/3*2))),0)/52*25&lt;0,0,IF((C10&gt;(52/3*2)),MIN((C10-B10+1),(C10-(52/3*2))),0)/52*25)</f>
        <v>8.3333333333333339</v>
      </c>
      <c r="I10" s="13">
        <f t="shared" ref="I10:I34" si="0">SUM(H10:H10)</f>
        <v>8.3333333333333339</v>
      </c>
      <c r="J10" s="16">
        <f t="shared" ref="J10:J34" si="1">ROUND((D10+G10)*12.5%,0)</f>
        <v>34514</v>
      </c>
      <c r="K10" s="96" t="str">
        <f>IF(C10&lt;B10,"Fejl!","")</f>
        <v/>
      </c>
      <c r="L10" s="50"/>
      <c r="M10" s="50"/>
      <c r="O10" s="20">
        <f>IF($B$3=2019,+I10,+I10+L10)</f>
        <v>8.3333333333333339</v>
      </c>
      <c r="P10" s="20">
        <f>IF($B$3=2019,+J10,+J10+M10)</f>
        <v>34514</v>
      </c>
      <c r="S10" s="2" t="s">
        <v>103</v>
      </c>
      <c r="T10" s="2" t="b">
        <f>(C10&gt;(52/3*2))</f>
        <v>1</v>
      </c>
    </row>
    <row r="11" spans="1:20" x14ac:dyDescent="0.2">
      <c r="A11" s="65">
        <f>'Feriepenge og ferietillæg'!A14</f>
        <v>0</v>
      </c>
      <c r="B11" s="99">
        <v>1</v>
      </c>
      <c r="C11" s="99">
        <v>52</v>
      </c>
      <c r="D11" s="70">
        <v>112000</v>
      </c>
      <c r="E11" s="41">
        <v>0</v>
      </c>
      <c r="F11" s="43">
        <v>3200</v>
      </c>
      <c r="G11" s="8">
        <f t="shared" ref="G11:G34" si="2">-SUM(E11:F11)</f>
        <v>-3200</v>
      </c>
      <c r="H11" s="8">
        <f t="shared" ref="H11:H34" si="3">IF(IF((C11&gt;(52/3*2)),MIN((C11-B11+1),(C11-(52/3*2))),0)/52*25&lt;0,0,IF((C11&gt;(52/3*2)),MIN((C11-B11+1),(C11-(52/3*2))),0)/52*25)</f>
        <v>8.3333333333333339</v>
      </c>
      <c r="I11" s="14">
        <f t="shared" si="0"/>
        <v>8.3333333333333339</v>
      </c>
      <c r="J11" s="17">
        <f t="shared" si="1"/>
        <v>13600</v>
      </c>
      <c r="K11" s="96" t="str">
        <f t="shared" ref="K11:K34" si="4">IF(C11&lt;B11,"Fejl!","")</f>
        <v/>
      </c>
      <c r="L11" s="51"/>
      <c r="M11" s="51"/>
      <c r="O11" s="20">
        <f t="shared" ref="O11:P34" si="5">IF($B$3=2019,+I11,+I11+L11)</f>
        <v>8.3333333333333339</v>
      </c>
      <c r="P11" s="20">
        <f t="shared" si="5"/>
        <v>13600</v>
      </c>
      <c r="S11" s="2" t="s">
        <v>104</v>
      </c>
      <c r="T11" s="2">
        <f>(C10-B10+1)</f>
        <v>52</v>
      </c>
    </row>
    <row r="12" spans="1:20" x14ac:dyDescent="0.2">
      <c r="A12" s="65">
        <f>'Feriepenge og ferietillæg'!A15</f>
        <v>0</v>
      </c>
      <c r="B12" s="99">
        <v>1</v>
      </c>
      <c r="C12" s="99">
        <v>52</v>
      </c>
      <c r="D12" s="70">
        <v>241200</v>
      </c>
      <c r="E12" s="41">
        <v>0</v>
      </c>
      <c r="F12" s="43">
        <v>5714</v>
      </c>
      <c r="G12" s="8">
        <f t="shared" si="2"/>
        <v>-5714</v>
      </c>
      <c r="H12" s="8">
        <f t="shared" si="3"/>
        <v>8.3333333333333339</v>
      </c>
      <c r="I12" s="14">
        <f t="shared" si="0"/>
        <v>8.3333333333333339</v>
      </c>
      <c r="J12" s="17">
        <f t="shared" si="1"/>
        <v>29436</v>
      </c>
      <c r="K12" s="96" t="str">
        <f t="shared" si="4"/>
        <v/>
      </c>
      <c r="L12" s="51"/>
      <c r="M12" s="51"/>
      <c r="O12" s="20">
        <f t="shared" si="5"/>
        <v>8.3333333333333339</v>
      </c>
      <c r="P12" s="20">
        <f t="shared" si="5"/>
        <v>29436</v>
      </c>
      <c r="S12" s="2" t="s">
        <v>105</v>
      </c>
      <c r="T12" s="2">
        <f>((C10-(52/3*2)))</f>
        <v>17.333333333333336</v>
      </c>
    </row>
    <row r="13" spans="1:20" x14ac:dyDescent="0.2">
      <c r="A13" s="65">
        <f>'Feriepenge og ferietillæg'!A16</f>
        <v>0</v>
      </c>
      <c r="B13" s="99"/>
      <c r="C13" s="99"/>
      <c r="D13" s="70"/>
      <c r="E13" s="41">
        <v>0</v>
      </c>
      <c r="F13" s="43">
        <v>0</v>
      </c>
      <c r="G13" s="8">
        <f t="shared" si="2"/>
        <v>0</v>
      </c>
      <c r="H13" s="8">
        <f t="shared" si="3"/>
        <v>0</v>
      </c>
      <c r="I13" s="14">
        <f t="shared" si="0"/>
        <v>0</v>
      </c>
      <c r="J13" s="17">
        <f t="shared" si="1"/>
        <v>0</v>
      </c>
      <c r="K13" s="96" t="str">
        <f t="shared" si="4"/>
        <v/>
      </c>
      <c r="L13" s="51"/>
      <c r="M13" s="51"/>
      <c r="O13" s="20">
        <f t="shared" si="5"/>
        <v>0</v>
      </c>
      <c r="P13" s="20">
        <f t="shared" si="5"/>
        <v>0</v>
      </c>
      <c r="S13" s="2" t="s">
        <v>106</v>
      </c>
      <c r="T13" s="2">
        <f>MIN(T12,T11)</f>
        <v>17.333333333333336</v>
      </c>
    </row>
    <row r="14" spans="1:20" x14ac:dyDescent="0.2">
      <c r="A14" s="65">
        <f>'Feriepenge og ferietillæg'!A17</f>
        <v>0</v>
      </c>
      <c r="B14" s="99"/>
      <c r="C14" s="99"/>
      <c r="D14" s="70"/>
      <c r="E14" s="41">
        <v>0</v>
      </c>
      <c r="F14" s="43">
        <v>0</v>
      </c>
      <c r="G14" s="8">
        <f t="shared" si="2"/>
        <v>0</v>
      </c>
      <c r="H14" s="8">
        <f t="shared" si="3"/>
        <v>0</v>
      </c>
      <c r="I14" s="14">
        <f t="shared" si="0"/>
        <v>0</v>
      </c>
      <c r="J14" s="17">
        <f t="shared" si="1"/>
        <v>0</v>
      </c>
      <c r="K14" s="96" t="str">
        <f t="shared" si="4"/>
        <v/>
      </c>
      <c r="L14" s="51"/>
      <c r="M14" s="51"/>
      <c r="O14" s="20">
        <f t="shared" si="5"/>
        <v>0</v>
      </c>
      <c r="P14" s="20">
        <f t="shared" si="5"/>
        <v>0</v>
      </c>
      <c r="S14" s="2" t="s">
        <v>107</v>
      </c>
      <c r="T14" s="2">
        <f>IF(T13&lt;0,0,T13)</f>
        <v>17.333333333333336</v>
      </c>
    </row>
    <row r="15" spans="1:20" x14ac:dyDescent="0.2">
      <c r="A15" s="65">
        <f>'Feriepenge og ferietillæg'!A18</f>
        <v>0</v>
      </c>
      <c r="B15" s="99"/>
      <c r="C15" s="99"/>
      <c r="D15" s="70"/>
      <c r="E15" s="41">
        <v>0</v>
      </c>
      <c r="F15" s="43">
        <v>0</v>
      </c>
      <c r="G15" s="8">
        <f t="shared" si="2"/>
        <v>0</v>
      </c>
      <c r="H15" s="8">
        <f t="shared" si="3"/>
        <v>0</v>
      </c>
      <c r="I15" s="14">
        <f t="shared" si="0"/>
        <v>0</v>
      </c>
      <c r="J15" s="17">
        <f t="shared" si="1"/>
        <v>0</v>
      </c>
      <c r="K15" s="96" t="str">
        <f t="shared" si="4"/>
        <v/>
      </c>
      <c r="L15" s="51"/>
      <c r="M15" s="51"/>
      <c r="O15" s="20">
        <f t="shared" si="5"/>
        <v>0</v>
      </c>
      <c r="P15" s="20">
        <f t="shared" si="5"/>
        <v>0</v>
      </c>
    </row>
    <row r="16" spans="1:20" x14ac:dyDescent="0.2">
      <c r="A16" s="65">
        <f>'Feriepenge og ferietillæg'!A19</f>
        <v>0</v>
      </c>
      <c r="B16" s="99"/>
      <c r="C16" s="99"/>
      <c r="D16" s="70"/>
      <c r="E16" s="41">
        <v>0</v>
      </c>
      <c r="F16" s="43">
        <v>0</v>
      </c>
      <c r="G16" s="8">
        <f t="shared" si="2"/>
        <v>0</v>
      </c>
      <c r="H16" s="8">
        <f t="shared" si="3"/>
        <v>0</v>
      </c>
      <c r="I16" s="14">
        <f t="shared" si="0"/>
        <v>0</v>
      </c>
      <c r="J16" s="17">
        <f t="shared" si="1"/>
        <v>0</v>
      </c>
      <c r="K16" s="96" t="str">
        <f t="shared" si="4"/>
        <v/>
      </c>
      <c r="L16" s="51"/>
      <c r="M16" s="51"/>
      <c r="O16" s="20">
        <f t="shared" si="5"/>
        <v>0</v>
      </c>
      <c r="P16" s="20">
        <f t="shared" si="5"/>
        <v>0</v>
      </c>
      <c r="S16" s="2" t="s">
        <v>108</v>
      </c>
      <c r="T16" s="2">
        <f>IF(IF((C10&gt;(52/3*2)),MIN((C10-B10+1),(C10-(52/3*2))),0)/52*25&lt;0,0,IF((C10&gt;(52/3*2)),MIN((C10-B10+1),(C10-(52/3*2))),0)/52*25)</f>
        <v>8.3333333333333339</v>
      </c>
    </row>
    <row r="17" spans="1:16" x14ac:dyDescent="0.2">
      <c r="A17" s="65">
        <f>'Feriepenge og ferietillæg'!A20</f>
        <v>0</v>
      </c>
      <c r="B17" s="99"/>
      <c r="C17" s="99"/>
      <c r="D17" s="70"/>
      <c r="E17" s="41">
        <v>0</v>
      </c>
      <c r="F17" s="43">
        <v>0</v>
      </c>
      <c r="G17" s="8">
        <f t="shared" si="2"/>
        <v>0</v>
      </c>
      <c r="H17" s="8">
        <f t="shared" si="3"/>
        <v>0</v>
      </c>
      <c r="I17" s="14">
        <f t="shared" si="0"/>
        <v>0</v>
      </c>
      <c r="J17" s="17">
        <f t="shared" si="1"/>
        <v>0</v>
      </c>
      <c r="K17" s="96" t="str">
        <f t="shared" si="4"/>
        <v/>
      </c>
      <c r="L17" s="51"/>
      <c r="M17" s="51"/>
      <c r="O17" s="20">
        <f t="shared" si="5"/>
        <v>0</v>
      </c>
      <c r="P17" s="20">
        <f t="shared" si="5"/>
        <v>0</v>
      </c>
    </row>
    <row r="18" spans="1:16" x14ac:dyDescent="0.2">
      <c r="A18" s="65">
        <f>'Feriepenge og ferietillæg'!A21</f>
        <v>0</v>
      </c>
      <c r="B18" s="99"/>
      <c r="C18" s="99"/>
      <c r="D18" s="70"/>
      <c r="E18" s="41">
        <v>0</v>
      </c>
      <c r="F18" s="43">
        <v>0</v>
      </c>
      <c r="G18" s="8">
        <f t="shared" si="2"/>
        <v>0</v>
      </c>
      <c r="H18" s="8">
        <f t="shared" si="3"/>
        <v>0</v>
      </c>
      <c r="I18" s="14">
        <f t="shared" si="0"/>
        <v>0</v>
      </c>
      <c r="J18" s="17">
        <f t="shared" si="1"/>
        <v>0</v>
      </c>
      <c r="K18" s="96" t="str">
        <f t="shared" si="4"/>
        <v/>
      </c>
      <c r="L18" s="51"/>
      <c r="M18" s="51"/>
      <c r="O18" s="20">
        <f t="shared" si="5"/>
        <v>0</v>
      </c>
      <c r="P18" s="20">
        <f t="shared" si="5"/>
        <v>0</v>
      </c>
    </row>
    <row r="19" spans="1:16" x14ac:dyDescent="0.2">
      <c r="A19" s="65">
        <f>'Feriepenge og ferietillæg'!A22</f>
        <v>0</v>
      </c>
      <c r="B19" s="99"/>
      <c r="C19" s="99"/>
      <c r="D19" s="70"/>
      <c r="E19" s="41">
        <v>0</v>
      </c>
      <c r="F19" s="43">
        <v>0</v>
      </c>
      <c r="G19" s="8">
        <f t="shared" si="2"/>
        <v>0</v>
      </c>
      <c r="H19" s="8">
        <f t="shared" si="3"/>
        <v>0</v>
      </c>
      <c r="I19" s="14">
        <f t="shared" si="0"/>
        <v>0</v>
      </c>
      <c r="J19" s="17">
        <f t="shared" si="1"/>
        <v>0</v>
      </c>
      <c r="K19" s="96" t="str">
        <f t="shared" si="4"/>
        <v/>
      </c>
      <c r="L19" s="51"/>
      <c r="M19" s="51"/>
      <c r="O19" s="20">
        <f t="shared" si="5"/>
        <v>0</v>
      </c>
      <c r="P19" s="20">
        <f t="shared" si="5"/>
        <v>0</v>
      </c>
    </row>
    <row r="20" spans="1:16" x14ac:dyDescent="0.2">
      <c r="A20" s="65">
        <f>'Feriepenge og ferietillæg'!A23</f>
        <v>0</v>
      </c>
      <c r="B20" s="99"/>
      <c r="C20" s="99"/>
      <c r="D20" s="70"/>
      <c r="E20" s="41">
        <v>0</v>
      </c>
      <c r="F20" s="43">
        <v>0</v>
      </c>
      <c r="G20" s="8">
        <f t="shared" si="2"/>
        <v>0</v>
      </c>
      <c r="H20" s="8">
        <f t="shared" si="3"/>
        <v>0</v>
      </c>
      <c r="I20" s="14">
        <f t="shared" si="0"/>
        <v>0</v>
      </c>
      <c r="J20" s="17">
        <f t="shared" si="1"/>
        <v>0</v>
      </c>
      <c r="K20" s="96" t="str">
        <f t="shared" si="4"/>
        <v/>
      </c>
      <c r="L20" s="51"/>
      <c r="M20" s="51"/>
      <c r="O20" s="20">
        <f t="shared" si="5"/>
        <v>0</v>
      </c>
      <c r="P20" s="20">
        <f t="shared" si="5"/>
        <v>0</v>
      </c>
    </row>
    <row r="21" spans="1:16" x14ac:dyDescent="0.2">
      <c r="A21" s="65">
        <f>'Feriepenge og ferietillæg'!A24</f>
        <v>0</v>
      </c>
      <c r="B21" s="99"/>
      <c r="C21" s="99"/>
      <c r="D21" s="70"/>
      <c r="E21" s="41">
        <v>0</v>
      </c>
      <c r="F21" s="43">
        <v>0</v>
      </c>
      <c r="G21" s="8">
        <f t="shared" si="2"/>
        <v>0</v>
      </c>
      <c r="H21" s="8">
        <f t="shared" si="3"/>
        <v>0</v>
      </c>
      <c r="I21" s="14">
        <f t="shared" si="0"/>
        <v>0</v>
      </c>
      <c r="J21" s="17">
        <f t="shared" si="1"/>
        <v>0</v>
      </c>
      <c r="K21" s="96" t="str">
        <f t="shared" si="4"/>
        <v/>
      </c>
      <c r="L21" s="51"/>
      <c r="M21" s="51"/>
      <c r="O21" s="20">
        <f t="shared" si="5"/>
        <v>0</v>
      </c>
      <c r="P21" s="20">
        <f t="shared" si="5"/>
        <v>0</v>
      </c>
    </row>
    <row r="22" spans="1:16" x14ac:dyDescent="0.2">
      <c r="A22" s="65">
        <f>'Feriepenge og ferietillæg'!A25</f>
        <v>0</v>
      </c>
      <c r="B22" s="99"/>
      <c r="C22" s="99"/>
      <c r="D22" s="70"/>
      <c r="E22" s="41">
        <v>0</v>
      </c>
      <c r="F22" s="43">
        <v>0</v>
      </c>
      <c r="G22" s="8">
        <f t="shared" si="2"/>
        <v>0</v>
      </c>
      <c r="H22" s="8">
        <f t="shared" si="3"/>
        <v>0</v>
      </c>
      <c r="I22" s="14">
        <f t="shared" si="0"/>
        <v>0</v>
      </c>
      <c r="J22" s="17">
        <f t="shared" si="1"/>
        <v>0</v>
      </c>
      <c r="K22" s="96" t="str">
        <f t="shared" si="4"/>
        <v/>
      </c>
      <c r="L22" s="51"/>
      <c r="M22" s="51"/>
      <c r="O22" s="20">
        <f t="shared" si="5"/>
        <v>0</v>
      </c>
      <c r="P22" s="20">
        <f t="shared" si="5"/>
        <v>0</v>
      </c>
    </row>
    <row r="23" spans="1:16" x14ac:dyDescent="0.2">
      <c r="A23" s="65">
        <f>'Feriepenge og ferietillæg'!A26</f>
        <v>0</v>
      </c>
      <c r="B23" s="99"/>
      <c r="C23" s="99"/>
      <c r="D23" s="70"/>
      <c r="E23" s="41">
        <v>0</v>
      </c>
      <c r="F23" s="43">
        <v>0</v>
      </c>
      <c r="G23" s="8">
        <f t="shared" si="2"/>
        <v>0</v>
      </c>
      <c r="H23" s="8">
        <f t="shared" si="3"/>
        <v>0</v>
      </c>
      <c r="I23" s="14">
        <f t="shared" si="0"/>
        <v>0</v>
      </c>
      <c r="J23" s="17">
        <f t="shared" si="1"/>
        <v>0</v>
      </c>
      <c r="K23" s="96" t="str">
        <f t="shared" si="4"/>
        <v/>
      </c>
      <c r="L23" s="51"/>
      <c r="M23" s="51"/>
      <c r="O23" s="20">
        <f t="shared" si="5"/>
        <v>0</v>
      </c>
      <c r="P23" s="20">
        <f t="shared" si="5"/>
        <v>0</v>
      </c>
    </row>
    <row r="24" spans="1:16" x14ac:dyDescent="0.2">
      <c r="A24" s="65">
        <f>'Feriepenge og ferietillæg'!A27</f>
        <v>0</v>
      </c>
      <c r="B24" s="99"/>
      <c r="C24" s="99"/>
      <c r="D24" s="70"/>
      <c r="E24" s="41">
        <v>0</v>
      </c>
      <c r="F24" s="43">
        <v>0</v>
      </c>
      <c r="G24" s="8">
        <f t="shared" si="2"/>
        <v>0</v>
      </c>
      <c r="H24" s="8">
        <f t="shared" si="3"/>
        <v>0</v>
      </c>
      <c r="I24" s="14">
        <f t="shared" si="0"/>
        <v>0</v>
      </c>
      <c r="J24" s="17">
        <f t="shared" si="1"/>
        <v>0</v>
      </c>
      <c r="K24" s="96" t="str">
        <f t="shared" si="4"/>
        <v/>
      </c>
      <c r="L24" s="51"/>
      <c r="M24" s="51"/>
      <c r="O24" s="20">
        <f t="shared" si="5"/>
        <v>0</v>
      </c>
      <c r="P24" s="20">
        <f t="shared" si="5"/>
        <v>0</v>
      </c>
    </row>
    <row r="25" spans="1:16" x14ac:dyDescent="0.2">
      <c r="A25" s="65">
        <f>'Feriepenge og ferietillæg'!A28</f>
        <v>0</v>
      </c>
      <c r="B25" s="99"/>
      <c r="C25" s="99"/>
      <c r="D25" s="70"/>
      <c r="E25" s="41">
        <v>0</v>
      </c>
      <c r="F25" s="43">
        <v>0</v>
      </c>
      <c r="G25" s="8">
        <f t="shared" si="2"/>
        <v>0</v>
      </c>
      <c r="H25" s="8">
        <f t="shared" si="3"/>
        <v>0</v>
      </c>
      <c r="I25" s="14">
        <f t="shared" si="0"/>
        <v>0</v>
      </c>
      <c r="J25" s="17">
        <f t="shared" si="1"/>
        <v>0</v>
      </c>
      <c r="K25" s="96" t="str">
        <f t="shared" si="4"/>
        <v/>
      </c>
      <c r="L25" s="51"/>
      <c r="M25" s="51"/>
      <c r="O25" s="20">
        <f t="shared" si="5"/>
        <v>0</v>
      </c>
      <c r="P25" s="20">
        <f t="shared" si="5"/>
        <v>0</v>
      </c>
    </row>
    <row r="26" spans="1:16" x14ac:dyDescent="0.2">
      <c r="A26" s="65">
        <f>'Feriepenge og ferietillæg'!A29</f>
        <v>0</v>
      </c>
      <c r="B26" s="99"/>
      <c r="C26" s="99"/>
      <c r="D26" s="70"/>
      <c r="E26" s="41">
        <v>0</v>
      </c>
      <c r="F26" s="43">
        <v>0</v>
      </c>
      <c r="G26" s="8">
        <f t="shared" si="2"/>
        <v>0</v>
      </c>
      <c r="H26" s="8">
        <f t="shared" si="3"/>
        <v>0</v>
      </c>
      <c r="I26" s="14">
        <f t="shared" si="0"/>
        <v>0</v>
      </c>
      <c r="J26" s="17">
        <f t="shared" si="1"/>
        <v>0</v>
      </c>
      <c r="K26" s="96" t="str">
        <f t="shared" si="4"/>
        <v/>
      </c>
      <c r="L26" s="51"/>
      <c r="M26" s="51"/>
      <c r="O26" s="20">
        <f t="shared" si="5"/>
        <v>0</v>
      </c>
      <c r="P26" s="20">
        <f t="shared" si="5"/>
        <v>0</v>
      </c>
    </row>
    <row r="27" spans="1:16" x14ac:dyDescent="0.2">
      <c r="A27" s="65">
        <f>'Feriepenge og ferietillæg'!A30</f>
        <v>0</v>
      </c>
      <c r="B27" s="99"/>
      <c r="C27" s="99"/>
      <c r="D27" s="70"/>
      <c r="E27" s="41">
        <v>0</v>
      </c>
      <c r="F27" s="43">
        <v>0</v>
      </c>
      <c r="G27" s="8">
        <f t="shared" si="2"/>
        <v>0</v>
      </c>
      <c r="H27" s="8">
        <f t="shared" si="3"/>
        <v>0</v>
      </c>
      <c r="I27" s="14">
        <f t="shared" si="0"/>
        <v>0</v>
      </c>
      <c r="J27" s="17">
        <f t="shared" si="1"/>
        <v>0</v>
      </c>
      <c r="K27" s="96" t="str">
        <f t="shared" si="4"/>
        <v/>
      </c>
      <c r="L27" s="51"/>
      <c r="M27" s="51"/>
      <c r="O27" s="20">
        <f t="shared" si="5"/>
        <v>0</v>
      </c>
      <c r="P27" s="20">
        <f t="shared" si="5"/>
        <v>0</v>
      </c>
    </row>
    <row r="28" spans="1:16" x14ac:dyDescent="0.2">
      <c r="A28" s="65">
        <f>'Feriepenge og ferietillæg'!A31</f>
        <v>0</v>
      </c>
      <c r="B28" s="99"/>
      <c r="C28" s="99"/>
      <c r="D28" s="70"/>
      <c r="E28" s="41">
        <v>0</v>
      </c>
      <c r="F28" s="43">
        <v>0</v>
      </c>
      <c r="G28" s="8">
        <f t="shared" si="2"/>
        <v>0</v>
      </c>
      <c r="H28" s="8">
        <f t="shared" si="3"/>
        <v>0</v>
      </c>
      <c r="I28" s="14">
        <f t="shared" si="0"/>
        <v>0</v>
      </c>
      <c r="J28" s="17">
        <f t="shared" si="1"/>
        <v>0</v>
      </c>
      <c r="K28" s="96" t="str">
        <f t="shared" si="4"/>
        <v/>
      </c>
      <c r="L28" s="51"/>
      <c r="M28" s="51"/>
      <c r="O28" s="20">
        <f t="shared" si="5"/>
        <v>0</v>
      </c>
      <c r="P28" s="20">
        <f t="shared" si="5"/>
        <v>0</v>
      </c>
    </row>
    <row r="29" spans="1:16" x14ac:dyDescent="0.2">
      <c r="A29" s="65">
        <f>'Feriepenge og ferietillæg'!A32</f>
        <v>0</v>
      </c>
      <c r="B29" s="99"/>
      <c r="C29" s="99"/>
      <c r="D29" s="70"/>
      <c r="E29" s="41">
        <v>0</v>
      </c>
      <c r="F29" s="43">
        <v>0</v>
      </c>
      <c r="G29" s="8">
        <f t="shared" si="2"/>
        <v>0</v>
      </c>
      <c r="H29" s="8">
        <f t="shared" si="3"/>
        <v>0</v>
      </c>
      <c r="I29" s="14">
        <f t="shared" si="0"/>
        <v>0</v>
      </c>
      <c r="J29" s="17">
        <f t="shared" si="1"/>
        <v>0</v>
      </c>
      <c r="K29" s="96" t="str">
        <f t="shared" si="4"/>
        <v/>
      </c>
      <c r="L29" s="51"/>
      <c r="M29" s="51"/>
      <c r="O29" s="20">
        <f t="shared" si="5"/>
        <v>0</v>
      </c>
      <c r="P29" s="20">
        <f t="shared" si="5"/>
        <v>0</v>
      </c>
    </row>
    <row r="30" spans="1:16" x14ac:dyDescent="0.2">
      <c r="A30" s="65">
        <f>'Feriepenge og ferietillæg'!A33</f>
        <v>0</v>
      </c>
      <c r="B30" s="99"/>
      <c r="C30" s="99"/>
      <c r="D30" s="70"/>
      <c r="E30" s="41">
        <v>0</v>
      </c>
      <c r="F30" s="43">
        <v>0</v>
      </c>
      <c r="G30" s="8">
        <f t="shared" si="2"/>
        <v>0</v>
      </c>
      <c r="H30" s="8">
        <f t="shared" si="3"/>
        <v>0</v>
      </c>
      <c r="I30" s="14">
        <f t="shared" si="0"/>
        <v>0</v>
      </c>
      <c r="J30" s="17">
        <f t="shared" si="1"/>
        <v>0</v>
      </c>
      <c r="K30" s="96" t="str">
        <f t="shared" si="4"/>
        <v/>
      </c>
      <c r="L30" s="51"/>
      <c r="M30" s="51"/>
      <c r="O30" s="20">
        <f t="shared" si="5"/>
        <v>0</v>
      </c>
      <c r="P30" s="20">
        <f t="shared" si="5"/>
        <v>0</v>
      </c>
    </row>
    <row r="31" spans="1:16" x14ac:dyDescent="0.2">
      <c r="A31" s="65">
        <f>'Feriepenge og ferietillæg'!A34</f>
        <v>0</v>
      </c>
      <c r="B31" s="99"/>
      <c r="C31" s="99"/>
      <c r="D31" s="70"/>
      <c r="E31" s="41">
        <v>0</v>
      </c>
      <c r="F31" s="43">
        <v>0</v>
      </c>
      <c r="G31" s="8">
        <f t="shared" si="2"/>
        <v>0</v>
      </c>
      <c r="H31" s="8">
        <f t="shared" si="3"/>
        <v>0</v>
      </c>
      <c r="I31" s="14">
        <f t="shared" si="0"/>
        <v>0</v>
      </c>
      <c r="J31" s="17">
        <f t="shared" si="1"/>
        <v>0</v>
      </c>
      <c r="K31" s="96" t="str">
        <f t="shared" si="4"/>
        <v/>
      </c>
      <c r="L31" s="51"/>
      <c r="M31" s="51"/>
      <c r="O31" s="20">
        <f t="shared" si="5"/>
        <v>0</v>
      </c>
      <c r="P31" s="20">
        <f t="shared" si="5"/>
        <v>0</v>
      </c>
    </row>
    <row r="32" spans="1:16" x14ac:dyDescent="0.2">
      <c r="A32" s="65">
        <f>'Feriepenge og ferietillæg'!A35</f>
        <v>0</v>
      </c>
      <c r="B32" s="99"/>
      <c r="C32" s="99"/>
      <c r="D32" s="70"/>
      <c r="E32" s="41">
        <v>0</v>
      </c>
      <c r="F32" s="43">
        <v>0</v>
      </c>
      <c r="G32" s="8">
        <f t="shared" si="2"/>
        <v>0</v>
      </c>
      <c r="H32" s="8">
        <f t="shared" si="3"/>
        <v>0</v>
      </c>
      <c r="I32" s="14">
        <f t="shared" si="0"/>
        <v>0</v>
      </c>
      <c r="J32" s="17">
        <f t="shared" si="1"/>
        <v>0</v>
      </c>
      <c r="K32" s="96" t="str">
        <f t="shared" si="4"/>
        <v/>
      </c>
      <c r="L32" s="51"/>
      <c r="M32" s="51"/>
      <c r="O32" s="20">
        <f t="shared" si="5"/>
        <v>0</v>
      </c>
      <c r="P32" s="20">
        <f t="shared" si="5"/>
        <v>0</v>
      </c>
    </row>
    <row r="33" spans="1:18" x14ac:dyDescent="0.2">
      <c r="A33" s="65">
        <f>'Feriepenge og ferietillæg'!A36</f>
        <v>0</v>
      </c>
      <c r="B33" s="99"/>
      <c r="C33" s="99"/>
      <c r="D33" s="70"/>
      <c r="E33" s="41">
        <v>0</v>
      </c>
      <c r="F33" s="43">
        <v>0</v>
      </c>
      <c r="G33" s="8">
        <f t="shared" si="2"/>
        <v>0</v>
      </c>
      <c r="H33" s="8">
        <f t="shared" si="3"/>
        <v>0</v>
      </c>
      <c r="I33" s="14">
        <f t="shared" si="0"/>
        <v>0</v>
      </c>
      <c r="J33" s="17">
        <f t="shared" si="1"/>
        <v>0</v>
      </c>
      <c r="K33" s="96" t="str">
        <f t="shared" si="4"/>
        <v/>
      </c>
      <c r="L33" s="51"/>
      <c r="M33" s="51"/>
      <c r="O33" s="20">
        <f t="shared" si="5"/>
        <v>0</v>
      </c>
      <c r="P33" s="20">
        <f t="shared" si="5"/>
        <v>0</v>
      </c>
    </row>
    <row r="34" spans="1:18" ht="12" thickBot="1" x14ac:dyDescent="0.25">
      <c r="A34" s="66">
        <f>'Feriepenge og ferietillæg'!A37</f>
        <v>0</v>
      </c>
      <c r="B34" s="100"/>
      <c r="C34" s="100"/>
      <c r="D34" s="71"/>
      <c r="E34" s="72">
        <v>0</v>
      </c>
      <c r="F34" s="44">
        <v>0</v>
      </c>
      <c r="G34" s="9">
        <f t="shared" si="2"/>
        <v>0</v>
      </c>
      <c r="H34" s="9">
        <f t="shared" si="3"/>
        <v>0</v>
      </c>
      <c r="I34" s="15">
        <f t="shared" si="0"/>
        <v>0</v>
      </c>
      <c r="J34" s="18">
        <f t="shared" si="1"/>
        <v>0</v>
      </c>
      <c r="K34" s="96" t="str">
        <f t="shared" si="4"/>
        <v/>
      </c>
      <c r="L34" s="52"/>
      <c r="M34" s="52"/>
      <c r="O34" s="75">
        <f t="shared" si="5"/>
        <v>0</v>
      </c>
      <c r="P34" s="75">
        <f t="shared" si="5"/>
        <v>0</v>
      </c>
    </row>
    <row r="35" spans="1:18" ht="12" thickBot="1" x14ac:dyDescent="0.25">
      <c r="A35" s="1" t="s">
        <v>17</v>
      </c>
      <c r="D35" s="10"/>
      <c r="E35" s="10"/>
      <c r="F35" s="10"/>
      <c r="G35" s="10"/>
      <c r="J35" s="12">
        <f>SUM(J10:J34)</f>
        <v>77550</v>
      </c>
      <c r="L35" s="49">
        <f>SUM(L10:L34)</f>
        <v>0</v>
      </c>
      <c r="M35" s="49">
        <f>SUM(M10:M34)</f>
        <v>0</v>
      </c>
      <c r="N35" s="19"/>
      <c r="O35" s="49">
        <f>SUM(O10:O34)</f>
        <v>25</v>
      </c>
      <c r="P35" s="49">
        <f>SUM(P10:P34)</f>
        <v>77550</v>
      </c>
    </row>
    <row r="36" spans="1:18" x14ac:dyDescent="0.2">
      <c r="A36" s="2" t="s">
        <v>23</v>
      </c>
      <c r="J36" s="10"/>
    </row>
    <row r="37" spans="1:18" x14ac:dyDescent="0.2">
      <c r="J37" s="10"/>
    </row>
    <row r="38" spans="1:18" ht="12" thickBot="1" x14ac:dyDescent="0.25">
      <c r="J38" s="10"/>
      <c r="L38" s="28"/>
      <c r="M38" s="28"/>
      <c r="N38" s="28"/>
      <c r="O38" s="28"/>
      <c r="P38" s="28"/>
      <c r="Q38" s="28"/>
      <c r="R38" s="28"/>
    </row>
    <row r="39" spans="1:18" s="32" customFormat="1" ht="15.75" thickBot="1" x14ac:dyDescent="0.3">
      <c r="A39" s="31" t="s">
        <v>16</v>
      </c>
      <c r="J39" s="12">
        <f>J35</f>
        <v>77550</v>
      </c>
      <c r="K39" s="97"/>
      <c r="L39" s="33"/>
      <c r="M39" s="33"/>
      <c r="N39" s="33"/>
      <c r="O39" s="33"/>
      <c r="P39" s="33"/>
      <c r="Q39" s="33"/>
      <c r="R39" s="33"/>
    </row>
    <row r="40" spans="1:18" x14ac:dyDescent="0.2">
      <c r="D40" s="10"/>
    </row>
    <row r="41" spans="1:18" x14ac:dyDescent="0.2">
      <c r="A41" s="1" t="s">
        <v>56</v>
      </c>
    </row>
    <row r="42" spans="1:18" x14ac:dyDescent="0.2">
      <c r="A42" s="2" t="s">
        <v>29</v>
      </c>
    </row>
    <row r="44" spans="1:18" x14ac:dyDescent="0.2">
      <c r="A44" s="1" t="s">
        <v>25</v>
      </c>
    </row>
    <row r="45" spans="1:18" x14ac:dyDescent="0.2">
      <c r="A45" s="2" t="s">
        <v>30</v>
      </c>
    </row>
    <row r="46" spans="1:18" x14ac:dyDescent="0.2">
      <c r="A46" s="2" t="s">
        <v>86</v>
      </c>
    </row>
    <row r="47" spans="1:18" x14ac:dyDescent="0.2">
      <c r="A47" s="2" t="s">
        <v>28</v>
      </c>
    </row>
  </sheetData>
  <sheetProtection password="CC04" sheet="1" objects="1" scenarios="1"/>
  <mergeCells count="4">
    <mergeCell ref="L3:P4"/>
    <mergeCell ref="B8:D8"/>
    <mergeCell ref="E8:G8"/>
    <mergeCell ref="H8:I8"/>
  </mergeCells>
  <conditionalFormatting sqref="N10:O10 N11:N34 C10:J34">
    <cfRule type="cellIs" dxfId="41" priority="11" operator="equal">
      <formula>0</formula>
    </cfRule>
  </conditionalFormatting>
  <conditionalFormatting sqref="P10">
    <cfRule type="cellIs" dxfId="40" priority="9" operator="equal">
      <formula>0</formula>
    </cfRule>
  </conditionalFormatting>
  <conditionalFormatting sqref="L10:M34">
    <cfRule type="cellIs" dxfId="39" priority="10" operator="equal">
      <formula>0</formula>
    </cfRule>
  </conditionalFormatting>
  <conditionalFormatting sqref="O11:O34">
    <cfRule type="cellIs" dxfId="38" priority="8" operator="equal">
      <formula>0</formula>
    </cfRule>
  </conditionalFormatting>
  <conditionalFormatting sqref="P11:P34">
    <cfRule type="cellIs" dxfId="37" priority="7" operator="equal">
      <formula>0</formula>
    </cfRule>
  </conditionalFormatting>
  <conditionalFormatting sqref="A11">
    <cfRule type="cellIs" dxfId="36" priority="5" operator="equal">
      <formula>0</formula>
    </cfRule>
  </conditionalFormatting>
  <conditionalFormatting sqref="A12:A34">
    <cfRule type="cellIs" dxfId="35" priority="4" operator="equal">
      <formula>0</formula>
    </cfRule>
  </conditionalFormatting>
  <conditionalFormatting sqref="A10">
    <cfRule type="cellIs" dxfId="34" priority="6" operator="equal">
      <formula>0</formula>
    </cfRule>
  </conditionalFormatting>
  <conditionalFormatting sqref="B10:B34">
    <cfRule type="cellIs" dxfId="33" priority="3" operator="equal">
      <formula>0</formula>
    </cfRule>
  </conditionalFormatting>
  <conditionalFormatting sqref="K10">
    <cfRule type="cellIs" dxfId="32" priority="2" operator="equal">
      <formula>0</formula>
    </cfRule>
  </conditionalFormatting>
  <conditionalFormatting sqref="K11:K34">
    <cfRule type="cellIs" dxfId="31" priority="1" operator="equal">
      <formula>0</formula>
    </cfRule>
  </conditionalFormatting>
  <dataValidations count="2">
    <dataValidation type="whole" operator="lessThanOrEqual" allowBlank="1" showInputMessage="1" showErrorMessage="1" sqref="B11:B34">
      <formula1>C11</formula1>
    </dataValidation>
    <dataValidation type="whole" operator="greaterThanOrEqual" allowBlank="1" showInputMessage="1" showErrorMessage="1" errorTitle="Fejl " error="Beregningen foretages fra 2019_x000a_" sqref="B3">
      <formula1>2019</formula1>
    </dataValidation>
  </dataValidations>
  <pageMargins left="0.70866141732283472" right="0.70866141732283472" top="1.1417322834645669" bottom="0.35433070866141736" header="0.31496062992125984" footer="0.31496062992125984"/>
  <pageSetup paperSize="9" scale="52" orientation="landscape" r:id="rId1"/>
  <headerFooter>
    <oddHeader>&amp;L&amp;G</oddHeader>
    <oddFooter>&amp;C&amp;A&amp;Rside &amp;P af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B1:F77"/>
  <sheetViews>
    <sheetView tabSelected="1" zoomScale="115" zoomScaleNormal="115" workbookViewId="0">
      <selection activeCell="C24" sqref="C24"/>
    </sheetView>
  </sheetViews>
  <sheetFormatPr defaultColWidth="49" defaultRowHeight="11.25" x14ac:dyDescent="0.25"/>
  <cols>
    <col min="1" max="1" width="5.28515625" style="78" customWidth="1"/>
    <col min="2" max="2" width="8.42578125" style="78" customWidth="1"/>
    <col min="3" max="3" width="49" style="78"/>
    <col min="4" max="5" width="14.7109375" style="78" customWidth="1"/>
    <col min="6" max="16384" width="49" style="78"/>
  </cols>
  <sheetData>
    <row r="1" spans="2:5" ht="24.95" customHeight="1" x14ac:dyDescent="0.25">
      <c r="B1" s="125" t="s">
        <v>58</v>
      </c>
      <c r="C1" s="125"/>
      <c r="D1" s="125"/>
      <c r="E1" s="125"/>
    </row>
    <row r="2" spans="2:5" ht="30" customHeight="1" x14ac:dyDescent="0.25">
      <c r="B2" s="128" t="s">
        <v>60</v>
      </c>
      <c r="C2" s="128"/>
      <c r="D2" s="128"/>
      <c r="E2" s="128"/>
    </row>
    <row r="3" spans="2:5" ht="66.75" customHeight="1" x14ac:dyDescent="0.25">
      <c r="B3" s="126" t="s">
        <v>61</v>
      </c>
      <c r="C3" s="126"/>
      <c r="D3" s="126"/>
      <c r="E3" s="126"/>
    </row>
    <row r="4" spans="2:5" ht="15" customHeight="1" x14ac:dyDescent="0.25">
      <c r="B4" s="79">
        <v>1</v>
      </c>
      <c r="C4" s="80" t="s">
        <v>91</v>
      </c>
      <c r="D4" s="80"/>
      <c r="E4" s="80"/>
    </row>
    <row r="5" spans="2:5" ht="23.25" customHeight="1" x14ac:dyDescent="0.25">
      <c r="B5" s="79" t="s">
        <v>90</v>
      </c>
      <c r="C5" s="127" t="s">
        <v>92</v>
      </c>
      <c r="D5" s="127"/>
      <c r="E5" s="127"/>
    </row>
    <row r="6" spans="2:5" x14ac:dyDescent="0.25">
      <c r="B6" s="79">
        <v>2</v>
      </c>
      <c r="C6" s="80" t="s">
        <v>93</v>
      </c>
      <c r="D6" s="80"/>
      <c r="E6" s="80"/>
    </row>
    <row r="7" spans="2:5" x14ac:dyDescent="0.25">
      <c r="B7" s="79">
        <v>3</v>
      </c>
      <c r="C7" s="80" t="s">
        <v>94</v>
      </c>
      <c r="D7" s="80"/>
      <c r="E7" s="80"/>
    </row>
    <row r="8" spans="2:5" x14ac:dyDescent="0.25">
      <c r="B8" s="79">
        <v>4</v>
      </c>
      <c r="C8" s="127" t="s">
        <v>95</v>
      </c>
      <c r="D8" s="127"/>
      <c r="E8" s="127"/>
    </row>
    <row r="9" spans="2:5" ht="23.25" customHeight="1" x14ac:dyDescent="0.25">
      <c r="B9" s="79">
        <v>5</v>
      </c>
      <c r="C9" s="127" t="s">
        <v>96</v>
      </c>
      <c r="D9" s="127"/>
      <c r="E9" s="127"/>
    </row>
    <row r="10" spans="2:5" ht="53.25" customHeight="1" x14ac:dyDescent="0.25">
      <c r="B10" s="127" t="s">
        <v>87</v>
      </c>
      <c r="C10" s="127"/>
      <c r="D10" s="127"/>
      <c r="E10" s="127"/>
    </row>
    <row r="11" spans="2:5" s="81" customFormat="1" ht="30" customHeight="1" x14ac:dyDescent="0.25">
      <c r="B11" s="128" t="s">
        <v>88</v>
      </c>
      <c r="C11" s="128"/>
      <c r="D11" s="128"/>
      <c r="E11" s="128"/>
    </row>
    <row r="12" spans="2:5" ht="51.75" customHeight="1" x14ac:dyDescent="0.25">
      <c r="B12" s="127" t="s">
        <v>62</v>
      </c>
      <c r="C12" s="127"/>
      <c r="D12" s="127"/>
      <c r="E12" s="127"/>
    </row>
    <row r="13" spans="2:5" ht="31.5" customHeight="1" x14ac:dyDescent="0.25">
      <c r="B13" s="127" t="s">
        <v>89</v>
      </c>
      <c r="C13" s="127"/>
      <c r="D13" s="127"/>
      <c r="E13" s="127"/>
    </row>
    <row r="15" spans="2:5" x14ac:dyDescent="0.25">
      <c r="B15" s="82" t="s">
        <v>83</v>
      </c>
      <c r="C15" s="83"/>
    </row>
    <row r="16" spans="2:5" ht="13.5" customHeight="1" x14ac:dyDescent="0.25">
      <c r="B16" s="84" t="s">
        <v>64</v>
      </c>
    </row>
    <row r="17" spans="2:6" ht="36" customHeight="1" x14ac:dyDescent="0.25">
      <c r="B17" s="127" t="s">
        <v>65</v>
      </c>
      <c r="C17" s="127"/>
      <c r="D17" s="127"/>
      <c r="E17" s="127"/>
    </row>
    <row r="20" spans="2:6" x14ac:dyDescent="0.25">
      <c r="B20" s="84" t="s">
        <v>81</v>
      </c>
      <c r="D20" s="85" t="s">
        <v>82</v>
      </c>
    </row>
    <row r="21" spans="2:6" x14ac:dyDescent="0.25">
      <c r="B21" s="84"/>
    </row>
    <row r="22" spans="2:6" x14ac:dyDescent="0.25">
      <c r="B22" s="84" t="s">
        <v>67</v>
      </c>
      <c r="D22" s="86">
        <v>50000</v>
      </c>
      <c r="E22" s="86"/>
      <c r="F22" s="86"/>
    </row>
    <row r="23" spans="2:6" x14ac:dyDescent="0.25">
      <c r="B23" s="87" t="s">
        <v>74</v>
      </c>
      <c r="C23" s="88"/>
      <c r="D23" s="89">
        <v>5500</v>
      </c>
      <c r="E23" s="86"/>
      <c r="F23" s="86"/>
    </row>
    <row r="24" spans="2:6" x14ac:dyDescent="0.25">
      <c r="B24" s="84" t="s">
        <v>69</v>
      </c>
      <c r="D24" s="86">
        <f>SUM(D22:D23)</f>
        <v>55500</v>
      </c>
      <c r="E24" s="86"/>
      <c r="F24" s="86"/>
    </row>
    <row r="25" spans="2:6" x14ac:dyDescent="0.25">
      <c r="B25" s="87" t="s">
        <v>70</v>
      </c>
      <c r="C25" s="88"/>
      <c r="D25" s="86">
        <f>-D24*0.04</f>
        <v>-2220</v>
      </c>
      <c r="E25" s="86"/>
      <c r="F25" s="86"/>
    </row>
    <row r="26" spans="2:6" x14ac:dyDescent="0.25">
      <c r="B26" s="84" t="s">
        <v>71</v>
      </c>
      <c r="D26" s="89">
        <v>-95</v>
      </c>
      <c r="E26" s="86"/>
      <c r="F26" s="86"/>
    </row>
    <row r="27" spans="2:6" x14ac:dyDescent="0.25">
      <c r="B27" s="84" t="s">
        <v>68</v>
      </c>
      <c r="D27" s="86">
        <f>SUM(D24:D26)</f>
        <v>53185</v>
      </c>
      <c r="E27" s="86"/>
      <c r="F27" s="86"/>
    </row>
    <row r="28" spans="2:6" x14ac:dyDescent="0.25">
      <c r="B28" s="87" t="s">
        <v>72</v>
      </c>
      <c r="C28" s="88"/>
      <c r="D28" s="86">
        <f>-D27*0.08</f>
        <v>-4254.8</v>
      </c>
      <c r="E28" s="86"/>
      <c r="F28" s="86"/>
    </row>
    <row r="29" spans="2:6" x14ac:dyDescent="0.25">
      <c r="B29" s="87" t="s">
        <v>73</v>
      </c>
      <c r="C29" s="88"/>
      <c r="D29" s="86">
        <f>-((SUM(D27:D28)-10000)*0.45)</f>
        <v>-17518.59</v>
      </c>
      <c r="E29" s="86"/>
      <c r="F29" s="86"/>
    </row>
    <row r="30" spans="2:6" x14ac:dyDescent="0.25">
      <c r="B30" s="87" t="s">
        <v>75</v>
      </c>
      <c r="C30" s="88"/>
      <c r="D30" s="86">
        <f>-D23</f>
        <v>-5500</v>
      </c>
      <c r="E30" s="86"/>
      <c r="F30" s="86"/>
    </row>
    <row r="31" spans="2:6" x14ac:dyDescent="0.25">
      <c r="B31" s="84"/>
      <c r="D31" s="90"/>
      <c r="E31" s="86"/>
      <c r="F31" s="86"/>
    </row>
    <row r="32" spans="2:6" x14ac:dyDescent="0.25">
      <c r="B32" s="84" t="s">
        <v>76</v>
      </c>
      <c r="D32" s="89">
        <f>SUM(D27:D30)</f>
        <v>25911.609999999997</v>
      </c>
      <c r="E32" s="86"/>
      <c r="F32" s="86"/>
    </row>
    <row r="33" spans="2:5" x14ac:dyDescent="0.25">
      <c r="B33" s="84"/>
    </row>
    <row r="35" spans="2:5" x14ac:dyDescent="0.25">
      <c r="B35" s="84" t="s">
        <v>77</v>
      </c>
      <c r="D35" s="85" t="s">
        <v>66</v>
      </c>
      <c r="E35" s="85" t="s">
        <v>68</v>
      </c>
    </row>
    <row r="36" spans="2:5" x14ac:dyDescent="0.25">
      <c r="B36" s="84"/>
    </row>
    <row r="37" spans="2:5" x14ac:dyDescent="0.25">
      <c r="B37" s="84" t="s">
        <v>67</v>
      </c>
      <c r="D37" s="86">
        <f>+D22</f>
        <v>50000</v>
      </c>
      <c r="E37" s="86"/>
    </row>
    <row r="38" spans="2:5" x14ac:dyDescent="0.25">
      <c r="B38" s="84" t="s">
        <v>0</v>
      </c>
      <c r="D38" s="86">
        <f>+D23</f>
        <v>5500</v>
      </c>
      <c r="E38" s="86"/>
    </row>
    <row r="39" spans="2:5" x14ac:dyDescent="0.25">
      <c r="B39" s="84" t="s">
        <v>79</v>
      </c>
      <c r="D39" s="86"/>
      <c r="E39" s="86">
        <f>-D25</f>
        <v>2220</v>
      </c>
    </row>
    <row r="40" spans="2:5" x14ac:dyDescent="0.25">
      <c r="B40" s="84" t="s">
        <v>68</v>
      </c>
      <c r="D40" s="86"/>
      <c r="E40" s="86">
        <f>+D27</f>
        <v>53185</v>
      </c>
    </row>
    <row r="41" spans="2:5" x14ac:dyDescent="0.25">
      <c r="B41" s="84" t="s">
        <v>78</v>
      </c>
      <c r="D41" s="86">
        <f>-D26*2</f>
        <v>190</v>
      </c>
      <c r="E41" s="86">
        <f>-D26*3</f>
        <v>285</v>
      </c>
    </row>
    <row r="42" spans="2:5" ht="13.5" customHeight="1" x14ac:dyDescent="0.25">
      <c r="B42" s="84" t="s">
        <v>80</v>
      </c>
      <c r="D42" s="86">
        <f>-D25*2</f>
        <v>4440</v>
      </c>
      <c r="E42" s="86">
        <f>-D25*2</f>
        <v>4440</v>
      </c>
    </row>
    <row r="43" spans="2:5" x14ac:dyDescent="0.25">
      <c r="D43" s="90"/>
      <c r="E43" s="90"/>
    </row>
    <row r="44" spans="2:5" x14ac:dyDescent="0.25">
      <c r="D44" s="89">
        <f>SUM(D37:D42)</f>
        <v>60130</v>
      </c>
      <c r="E44" s="89">
        <f>SUM(E37:E42)</f>
        <v>60130</v>
      </c>
    </row>
    <row r="47" spans="2:5" s="81" customFormat="1" ht="30" customHeight="1" x14ac:dyDescent="0.25">
      <c r="B47" s="128" t="s">
        <v>59</v>
      </c>
      <c r="C47" s="128"/>
      <c r="D47" s="128"/>
      <c r="E47" s="128"/>
    </row>
    <row r="48" spans="2:5" ht="27" customHeight="1" x14ac:dyDescent="0.25">
      <c r="B48" s="127" t="s">
        <v>63</v>
      </c>
      <c r="C48" s="127"/>
      <c r="D48" s="127"/>
      <c r="E48" s="127"/>
    </row>
    <row r="50" spans="2:6" x14ac:dyDescent="0.25">
      <c r="B50" s="82" t="s">
        <v>83</v>
      </c>
      <c r="C50" s="83"/>
    </row>
    <row r="51" spans="2:6" x14ac:dyDescent="0.25">
      <c r="B51" s="84" t="s">
        <v>64</v>
      </c>
    </row>
    <row r="53" spans="2:6" ht="28.5" customHeight="1" x14ac:dyDescent="0.25">
      <c r="B53" s="127" t="s">
        <v>65</v>
      </c>
      <c r="C53" s="127"/>
      <c r="D53" s="127"/>
      <c r="E53" s="127"/>
    </row>
    <row r="55" spans="2:6" x14ac:dyDescent="0.25">
      <c r="B55" s="84" t="s">
        <v>81</v>
      </c>
      <c r="D55" s="85" t="s">
        <v>82</v>
      </c>
    </row>
    <row r="56" spans="2:6" x14ac:dyDescent="0.25">
      <c r="B56" s="84"/>
    </row>
    <row r="57" spans="2:6" x14ac:dyDescent="0.25">
      <c r="B57" s="84" t="s">
        <v>67</v>
      </c>
      <c r="D57" s="86">
        <v>50000</v>
      </c>
      <c r="E57" s="86"/>
      <c r="F57" s="86"/>
    </row>
    <row r="58" spans="2:6" x14ac:dyDescent="0.25">
      <c r="B58" s="87" t="s">
        <v>74</v>
      </c>
      <c r="C58" s="88"/>
      <c r="D58" s="89">
        <v>5500</v>
      </c>
      <c r="E58" s="86"/>
      <c r="F58" s="86"/>
    </row>
    <row r="59" spans="2:6" x14ac:dyDescent="0.25">
      <c r="B59" s="84" t="s">
        <v>69</v>
      </c>
      <c r="D59" s="86">
        <f>SUM(D57:D58)</f>
        <v>55500</v>
      </c>
      <c r="E59" s="86"/>
      <c r="F59" s="86"/>
    </row>
    <row r="60" spans="2:6" x14ac:dyDescent="0.25">
      <c r="B60" s="87" t="s">
        <v>70</v>
      </c>
      <c r="C60" s="88"/>
      <c r="D60" s="86">
        <f>-D59*0.04</f>
        <v>-2220</v>
      </c>
      <c r="E60" s="86"/>
      <c r="F60" s="86"/>
    </row>
    <row r="61" spans="2:6" x14ac:dyDescent="0.25">
      <c r="B61" s="84" t="s">
        <v>71</v>
      </c>
      <c r="D61" s="89">
        <v>-95</v>
      </c>
      <c r="E61" s="86"/>
      <c r="F61" s="86"/>
    </row>
    <row r="62" spans="2:6" x14ac:dyDescent="0.25">
      <c r="B62" s="84" t="s">
        <v>68</v>
      </c>
      <c r="D62" s="86">
        <f>SUM(D59:D61)</f>
        <v>53185</v>
      </c>
      <c r="E62" s="86"/>
      <c r="F62" s="86"/>
    </row>
    <row r="63" spans="2:6" x14ac:dyDescent="0.25">
      <c r="B63" s="87" t="s">
        <v>72</v>
      </c>
      <c r="C63" s="88"/>
      <c r="D63" s="86">
        <f>-D62*0.08</f>
        <v>-4254.8</v>
      </c>
      <c r="E63" s="86"/>
      <c r="F63" s="86"/>
    </row>
    <row r="64" spans="2:6" x14ac:dyDescent="0.25">
      <c r="B64" s="87" t="s">
        <v>73</v>
      </c>
      <c r="C64" s="88"/>
      <c r="D64" s="86">
        <f>-((SUM(D62:D63)-10000)*0.45)</f>
        <v>-17518.59</v>
      </c>
      <c r="E64" s="86"/>
      <c r="F64" s="86"/>
    </row>
    <row r="65" spans="2:6" x14ac:dyDescent="0.25">
      <c r="B65" s="87" t="s">
        <v>75</v>
      </c>
      <c r="C65" s="88"/>
      <c r="D65" s="86">
        <f>-D58</f>
        <v>-5500</v>
      </c>
      <c r="E65" s="86"/>
      <c r="F65" s="86"/>
    </row>
    <row r="66" spans="2:6" x14ac:dyDescent="0.25">
      <c r="B66" s="84"/>
      <c r="D66" s="90"/>
      <c r="E66" s="86"/>
      <c r="F66" s="86"/>
    </row>
    <row r="67" spans="2:6" x14ac:dyDescent="0.25">
      <c r="B67" s="84" t="s">
        <v>76</v>
      </c>
      <c r="D67" s="89">
        <f>SUM(D62:D65)</f>
        <v>25911.609999999997</v>
      </c>
      <c r="E67" s="86"/>
      <c r="F67" s="86"/>
    </row>
    <row r="68" spans="2:6" x14ac:dyDescent="0.25">
      <c r="B68" s="84"/>
    </row>
    <row r="69" spans="2:6" x14ac:dyDescent="0.25">
      <c r="B69" s="84" t="s">
        <v>77</v>
      </c>
      <c r="D69" s="85" t="s">
        <v>66</v>
      </c>
      <c r="E69" s="85" t="s">
        <v>68</v>
      </c>
    </row>
    <row r="70" spans="2:6" x14ac:dyDescent="0.25">
      <c r="B70" s="84"/>
    </row>
    <row r="71" spans="2:6" x14ac:dyDescent="0.25">
      <c r="B71" s="84" t="s">
        <v>67</v>
      </c>
      <c r="D71" s="86">
        <f>+D57</f>
        <v>50000</v>
      </c>
      <c r="E71" s="86"/>
    </row>
    <row r="72" spans="2:6" x14ac:dyDescent="0.25">
      <c r="B72" s="84" t="s">
        <v>0</v>
      </c>
      <c r="D72" s="86">
        <f>+D58</f>
        <v>5500</v>
      </c>
      <c r="E72" s="86"/>
    </row>
    <row r="73" spans="2:6" x14ac:dyDescent="0.25">
      <c r="B73" s="84" t="s">
        <v>79</v>
      </c>
      <c r="D73" s="86"/>
      <c r="E73" s="86">
        <f>-D60</f>
        <v>2220</v>
      </c>
    </row>
    <row r="74" spans="2:6" x14ac:dyDescent="0.25">
      <c r="B74" s="84" t="s">
        <v>68</v>
      </c>
      <c r="D74" s="86"/>
      <c r="E74" s="86">
        <f>+D62</f>
        <v>53185</v>
      </c>
    </row>
    <row r="75" spans="2:6" ht="14.25" customHeight="1" x14ac:dyDescent="0.25">
      <c r="B75" s="84" t="s">
        <v>78</v>
      </c>
      <c r="D75" s="86"/>
      <c r="E75" s="86">
        <f>-D61*1</f>
        <v>95</v>
      </c>
    </row>
    <row r="76" spans="2:6" x14ac:dyDescent="0.25">
      <c r="B76" s="84"/>
      <c r="D76" s="90"/>
      <c r="E76" s="90"/>
    </row>
    <row r="77" spans="2:6" x14ac:dyDescent="0.25">
      <c r="D77" s="89">
        <f>SUM(D71:D75)</f>
        <v>55500</v>
      </c>
      <c r="E77" s="89">
        <f>SUM(E71:E75)</f>
        <v>55500</v>
      </c>
    </row>
  </sheetData>
  <sheetProtection sheet="1" objects="1" scenarios="1" selectLockedCells="1" selectUnlockedCells="1"/>
  <mergeCells count="14">
    <mergeCell ref="B53:E53"/>
    <mergeCell ref="C5:E5"/>
    <mergeCell ref="C9:E9"/>
    <mergeCell ref="C8:E8"/>
    <mergeCell ref="B2:E2"/>
    <mergeCell ref="B13:E13"/>
    <mergeCell ref="B17:E17"/>
    <mergeCell ref="B47:E47"/>
    <mergeCell ref="B48:E48"/>
    <mergeCell ref="B1:E1"/>
    <mergeCell ref="B3:E3"/>
    <mergeCell ref="B10:E10"/>
    <mergeCell ref="B11:E11"/>
    <mergeCell ref="B12:E12"/>
  </mergeCells>
  <pageMargins left="0.31496062992125984" right="0.31496062992125984" top="0.70866141732283472" bottom="0.70866141732283472" header="0" footer="0"/>
  <pageSetup paperSize="9" fitToHeight="3" orientation="portrait" blackAndWhite="1" r:id="rId1"/>
  <headerFooter alignWithMargins="0">
    <oddFooter>&amp;L&amp;5&amp;F  &amp;D &amp;T &amp;C&amp;8&amp;A&amp;RSide &amp;P af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Y79"/>
  <sheetViews>
    <sheetView topLeftCell="A16" zoomScaleNormal="100" workbookViewId="0">
      <selection activeCell="O51" sqref="O51:P51"/>
    </sheetView>
  </sheetViews>
  <sheetFormatPr defaultRowHeight="11.25" x14ac:dyDescent="0.2"/>
  <cols>
    <col min="1" max="1" width="25.42578125" style="2" customWidth="1"/>
    <col min="2" max="2" width="5.85546875" style="2" customWidth="1"/>
    <col min="3" max="3" width="6.42578125" style="2" customWidth="1"/>
    <col min="4" max="4" width="7.7109375" style="2" customWidth="1"/>
    <col min="5" max="8" width="6.7109375" style="2" customWidth="1"/>
    <col min="9" max="10" width="7.7109375" style="2" customWidth="1"/>
    <col min="11" max="11" width="7" style="2" customWidth="1"/>
    <col min="12" max="12" width="8.42578125" style="2" customWidth="1"/>
    <col min="13" max="13" width="9.140625" style="2" customWidth="1"/>
    <col min="14" max="14" width="7.42578125" style="2" customWidth="1"/>
    <col min="15" max="16" width="8" style="2" customWidth="1"/>
    <col min="17" max="17" width="10.140625" style="2" customWidth="1"/>
    <col min="18" max="18" width="4" style="2" customWidth="1"/>
    <col min="19" max="19" width="10.5703125" style="2" bestFit="1" customWidth="1"/>
    <col min="20" max="20" width="9.140625" style="2"/>
    <col min="21" max="21" width="3.7109375" style="2" customWidth="1"/>
    <col min="22" max="22" width="9.140625" style="2"/>
    <col min="23" max="23" width="10" style="2" customWidth="1"/>
    <col min="24" max="16384" width="9.140625" style="2"/>
  </cols>
  <sheetData>
    <row r="1" spans="1:22" ht="15" x14ac:dyDescent="0.25">
      <c r="A1" s="34" t="s">
        <v>34</v>
      </c>
    </row>
    <row r="3" spans="1:22" x14ac:dyDescent="0.2">
      <c r="A3" s="2" t="s">
        <v>43</v>
      </c>
      <c r="B3" s="47">
        <v>2019</v>
      </c>
    </row>
    <row r="5" spans="1:22" ht="12.75" x14ac:dyDescent="0.2">
      <c r="A5" s="11" t="str">
        <f>"Opgørelse af feripengeforpligtelse og ferietillæg ultimo "&amp;B3</f>
        <v>Opgørelse af feripengeforpligtelse og ferietillæg ultimo 2019</v>
      </c>
      <c r="B5" s="1"/>
      <c r="C5" s="1"/>
    </row>
    <row r="7" spans="1:22" x14ac:dyDescent="0.2">
      <c r="A7" s="2" t="s">
        <v>8</v>
      </c>
      <c r="H7" s="47" t="s">
        <v>7</v>
      </c>
    </row>
    <row r="8" spans="1:22" x14ac:dyDescent="0.2">
      <c r="A8" s="2" t="s">
        <v>9</v>
      </c>
    </row>
    <row r="9" spans="1:22" x14ac:dyDescent="0.2">
      <c r="N9" s="2" t="s">
        <v>36</v>
      </c>
    </row>
    <row r="10" spans="1:22" s="74" customFormat="1" ht="18" customHeight="1" x14ac:dyDescent="0.25">
      <c r="A10" s="73" t="s">
        <v>57</v>
      </c>
    </row>
    <row r="11" spans="1:22" x14ac:dyDescent="0.2">
      <c r="A11" s="3" t="str">
        <f>"Eksempel pr. 31. december " &amp; B3</f>
        <v>Eksempel pr. 31. december 2019</v>
      </c>
      <c r="B11" s="122" t="s">
        <v>10</v>
      </c>
      <c r="C11" s="123"/>
      <c r="D11" s="123"/>
      <c r="E11" s="123"/>
      <c r="F11" s="123"/>
      <c r="G11" s="123"/>
      <c r="H11" s="123"/>
      <c r="I11" s="123"/>
      <c r="J11" s="124"/>
      <c r="K11" s="122" t="s">
        <v>31</v>
      </c>
      <c r="L11" s="123"/>
      <c r="M11" s="123"/>
      <c r="N11" s="123"/>
      <c r="O11" s="123"/>
      <c r="P11" s="124"/>
      <c r="S11" s="45" t="s">
        <v>35</v>
      </c>
    </row>
    <row r="12" spans="1:22" ht="67.5" x14ac:dyDescent="0.2">
      <c r="A12" s="1" t="s">
        <v>1</v>
      </c>
      <c r="B12" s="48" t="s">
        <v>11</v>
      </c>
      <c r="C12" s="48" t="s">
        <v>26</v>
      </c>
      <c r="D12" s="53" t="s">
        <v>2</v>
      </c>
      <c r="E12" s="53" t="s">
        <v>3</v>
      </c>
      <c r="F12" s="53" t="s">
        <v>0</v>
      </c>
      <c r="G12" s="53" t="s">
        <v>4</v>
      </c>
      <c r="H12" s="53" t="s">
        <v>5</v>
      </c>
      <c r="I12" s="54" t="s">
        <v>6</v>
      </c>
      <c r="J12" s="58" t="s">
        <v>12</v>
      </c>
      <c r="K12" s="59" t="s">
        <v>21</v>
      </c>
      <c r="L12" s="53" t="s">
        <v>32</v>
      </c>
      <c r="M12" s="53" t="s">
        <v>33</v>
      </c>
      <c r="N12" s="53" t="s">
        <v>20</v>
      </c>
      <c r="O12" s="53" t="s">
        <v>22</v>
      </c>
      <c r="P12" s="55" t="s">
        <v>13</v>
      </c>
      <c r="Q12" s="55" t="s">
        <v>14</v>
      </c>
      <c r="S12" s="55" t="s">
        <v>54</v>
      </c>
    </row>
    <row r="13" spans="1:22" x14ac:dyDescent="0.2">
      <c r="A13" s="35"/>
      <c r="B13" s="36"/>
      <c r="C13" s="36"/>
      <c r="D13" s="37"/>
      <c r="E13" s="37"/>
      <c r="F13" s="37"/>
      <c r="G13" s="37"/>
      <c r="H13" s="37"/>
      <c r="I13" s="4">
        <f>SUM(D13:H13)</f>
        <v>0</v>
      </c>
      <c r="J13" s="16">
        <f>IF(H$7="ja",I13/21,I13*4.8%)</f>
        <v>0</v>
      </c>
      <c r="K13" s="39"/>
      <c r="L13" s="5">
        <f>25/12*B13</f>
        <v>0</v>
      </c>
      <c r="M13" s="39">
        <f>0.416666666666667*B13</f>
        <v>0</v>
      </c>
      <c r="N13" s="6" t="str">
        <f>IF(C13&gt;0,-(L13+M13)/B13*C13,"-")</f>
        <v>-</v>
      </c>
      <c r="O13" s="40"/>
      <c r="P13" s="13">
        <f>SUM(K13:O13)</f>
        <v>0</v>
      </c>
      <c r="Q13" s="111">
        <f>ROUND(P13*J13,0)</f>
        <v>0</v>
      </c>
      <c r="R13" s="2" t="str">
        <f>IF(C13&gt;12,"Fejl i antal måneders indefrysning. Denne kan maksimalt være 12 måneder","")</f>
        <v/>
      </c>
      <c r="S13" s="113">
        <f>IFERROR(+P13+(M13/B13*C13),0)</f>
        <v>0</v>
      </c>
      <c r="T13" s="10"/>
      <c r="V13" s="10"/>
    </row>
    <row r="14" spans="1:22" x14ac:dyDescent="0.2">
      <c r="A14" s="35"/>
      <c r="B14" s="36"/>
      <c r="C14" s="36"/>
      <c r="D14" s="37"/>
      <c r="E14" s="37"/>
      <c r="F14" s="37"/>
      <c r="G14" s="37"/>
      <c r="H14" s="37"/>
      <c r="I14" s="4">
        <f t="shared" ref="I14:I37" si="0">SUM(D14:H14)</f>
        <v>0</v>
      </c>
      <c r="J14" s="17">
        <f t="shared" ref="J14:J37" si="1">IF(H$7="ja",I14/21,I14*4.8%)</f>
        <v>0</v>
      </c>
      <c r="K14" s="39"/>
      <c r="L14" s="5">
        <f t="shared" ref="L14:L37" si="2">25/12*B14</f>
        <v>0</v>
      </c>
      <c r="M14" s="39">
        <f t="shared" ref="M14:M37" si="3">0.416666666666667*B14</f>
        <v>0</v>
      </c>
      <c r="N14" s="6" t="str">
        <f t="shared" ref="N14:N37" si="4">IF(C14&gt;0,-(L14+M14)/B14*C14,"-")</f>
        <v>-</v>
      </c>
      <c r="O14" s="40"/>
      <c r="P14" s="14">
        <f t="shared" ref="P14:P37" si="5">SUM(K14:O14)</f>
        <v>0</v>
      </c>
      <c r="Q14" s="112">
        <f t="shared" ref="Q14:Q37" si="6">ROUND(P14*J14,0)</f>
        <v>0</v>
      </c>
      <c r="R14" s="2" t="str">
        <f t="shared" ref="R14:R37" si="7">IF(C14&gt;12,"Fejl i antal måneders indefrysning. Denne kan maksimalt være 12 måneder","")</f>
        <v/>
      </c>
      <c r="S14" s="114">
        <f t="shared" ref="S14:S37" si="8">IFERROR(+P14+(M14/B14*C14),0)</f>
        <v>0</v>
      </c>
      <c r="T14" s="10"/>
      <c r="V14" s="10"/>
    </row>
    <row r="15" spans="1:22" x14ac:dyDescent="0.2">
      <c r="A15" s="35"/>
      <c r="B15" s="36"/>
      <c r="C15" s="36"/>
      <c r="D15" s="37"/>
      <c r="E15" s="37"/>
      <c r="F15" s="37"/>
      <c r="G15" s="37"/>
      <c r="H15" s="37"/>
      <c r="I15" s="4">
        <f t="shared" si="0"/>
        <v>0</v>
      </c>
      <c r="J15" s="17">
        <f t="shared" si="1"/>
        <v>0</v>
      </c>
      <c r="K15" s="39"/>
      <c r="L15" s="5">
        <f t="shared" si="2"/>
        <v>0</v>
      </c>
      <c r="M15" s="39">
        <f t="shared" si="3"/>
        <v>0</v>
      </c>
      <c r="N15" s="6" t="str">
        <f t="shared" si="4"/>
        <v>-</v>
      </c>
      <c r="O15" s="40"/>
      <c r="P15" s="14">
        <f t="shared" si="5"/>
        <v>0</v>
      </c>
      <c r="Q15" s="112">
        <f t="shared" si="6"/>
        <v>0</v>
      </c>
      <c r="R15" s="2" t="str">
        <f t="shared" si="7"/>
        <v/>
      </c>
      <c r="S15" s="114">
        <f t="shared" si="8"/>
        <v>0</v>
      </c>
      <c r="T15" s="10"/>
      <c r="V15" s="10"/>
    </row>
    <row r="16" spans="1:22" x14ac:dyDescent="0.2">
      <c r="A16" s="35"/>
      <c r="B16" s="36"/>
      <c r="C16" s="36"/>
      <c r="D16" s="37"/>
      <c r="E16" s="37"/>
      <c r="F16" s="37"/>
      <c r="G16" s="37"/>
      <c r="H16" s="37"/>
      <c r="I16" s="4">
        <f t="shared" ref="I16:I20" si="9">SUM(D16:H16)</f>
        <v>0</v>
      </c>
      <c r="J16" s="17">
        <f t="shared" si="1"/>
        <v>0</v>
      </c>
      <c r="K16" s="39"/>
      <c r="L16" s="5">
        <f t="shared" si="2"/>
        <v>0</v>
      </c>
      <c r="M16" s="39">
        <f t="shared" si="3"/>
        <v>0</v>
      </c>
      <c r="N16" s="6" t="str">
        <f t="shared" si="4"/>
        <v>-</v>
      </c>
      <c r="O16" s="40"/>
      <c r="P16" s="14">
        <f t="shared" si="5"/>
        <v>0</v>
      </c>
      <c r="Q16" s="112">
        <f t="shared" si="6"/>
        <v>0</v>
      </c>
      <c r="R16" s="2" t="str">
        <f t="shared" si="7"/>
        <v/>
      </c>
      <c r="S16" s="114">
        <f t="shared" si="8"/>
        <v>0</v>
      </c>
    </row>
    <row r="17" spans="1:22" x14ac:dyDescent="0.2">
      <c r="A17" s="35"/>
      <c r="B17" s="36"/>
      <c r="C17" s="36"/>
      <c r="D17" s="37"/>
      <c r="E17" s="37"/>
      <c r="F17" s="37"/>
      <c r="G17" s="37"/>
      <c r="H17" s="37"/>
      <c r="I17" s="4">
        <f t="shared" si="9"/>
        <v>0</v>
      </c>
      <c r="J17" s="17">
        <f t="shared" si="1"/>
        <v>0</v>
      </c>
      <c r="K17" s="37"/>
      <c r="L17" s="5">
        <f t="shared" si="2"/>
        <v>0</v>
      </c>
      <c r="M17" s="39">
        <f t="shared" si="3"/>
        <v>0</v>
      </c>
      <c r="N17" s="6" t="str">
        <f t="shared" si="4"/>
        <v>-</v>
      </c>
      <c r="O17" s="40"/>
      <c r="P17" s="14">
        <f t="shared" si="5"/>
        <v>0</v>
      </c>
      <c r="Q17" s="112">
        <f t="shared" si="6"/>
        <v>0</v>
      </c>
      <c r="R17" s="2" t="str">
        <f t="shared" si="7"/>
        <v/>
      </c>
      <c r="S17" s="114">
        <f t="shared" si="8"/>
        <v>0</v>
      </c>
      <c r="T17" s="10"/>
      <c r="V17" s="10"/>
    </row>
    <row r="18" spans="1:22" x14ac:dyDescent="0.2">
      <c r="A18" s="35"/>
      <c r="B18" s="36"/>
      <c r="C18" s="36"/>
      <c r="D18" s="37"/>
      <c r="E18" s="37"/>
      <c r="F18" s="37"/>
      <c r="G18" s="37"/>
      <c r="H18" s="37"/>
      <c r="I18" s="4">
        <f t="shared" si="9"/>
        <v>0</v>
      </c>
      <c r="J18" s="17">
        <f t="shared" si="1"/>
        <v>0</v>
      </c>
      <c r="K18" s="37"/>
      <c r="L18" s="5">
        <f t="shared" si="2"/>
        <v>0</v>
      </c>
      <c r="M18" s="39">
        <f t="shared" si="3"/>
        <v>0</v>
      </c>
      <c r="N18" s="6" t="str">
        <f t="shared" si="4"/>
        <v>-</v>
      </c>
      <c r="O18" s="40"/>
      <c r="P18" s="14">
        <f t="shared" si="5"/>
        <v>0</v>
      </c>
      <c r="Q18" s="112">
        <f t="shared" si="6"/>
        <v>0</v>
      </c>
      <c r="R18" s="2" t="str">
        <f t="shared" si="7"/>
        <v/>
      </c>
      <c r="S18" s="114">
        <f t="shared" si="8"/>
        <v>0</v>
      </c>
    </row>
    <row r="19" spans="1:22" x14ac:dyDescent="0.2">
      <c r="A19" s="35"/>
      <c r="B19" s="36"/>
      <c r="C19" s="36"/>
      <c r="D19" s="37"/>
      <c r="E19" s="37"/>
      <c r="F19" s="37"/>
      <c r="G19" s="37"/>
      <c r="H19" s="37"/>
      <c r="I19" s="4">
        <f t="shared" si="9"/>
        <v>0</v>
      </c>
      <c r="J19" s="17">
        <f t="shared" si="1"/>
        <v>0</v>
      </c>
      <c r="K19" s="37"/>
      <c r="L19" s="5">
        <f t="shared" si="2"/>
        <v>0</v>
      </c>
      <c r="M19" s="39">
        <f t="shared" si="3"/>
        <v>0</v>
      </c>
      <c r="N19" s="6" t="str">
        <f t="shared" si="4"/>
        <v>-</v>
      </c>
      <c r="O19" s="40"/>
      <c r="P19" s="14">
        <f t="shared" si="5"/>
        <v>0</v>
      </c>
      <c r="Q19" s="112">
        <f t="shared" si="6"/>
        <v>0</v>
      </c>
      <c r="R19" s="2" t="str">
        <f t="shared" si="7"/>
        <v/>
      </c>
      <c r="S19" s="114">
        <f t="shared" si="8"/>
        <v>0</v>
      </c>
    </row>
    <row r="20" spans="1:22" x14ac:dyDescent="0.2">
      <c r="A20" s="35"/>
      <c r="B20" s="36"/>
      <c r="C20" s="36"/>
      <c r="D20" s="37"/>
      <c r="E20" s="37"/>
      <c r="F20" s="37"/>
      <c r="G20" s="37"/>
      <c r="H20" s="37"/>
      <c r="I20" s="4">
        <f t="shared" si="9"/>
        <v>0</v>
      </c>
      <c r="J20" s="17">
        <f t="shared" si="1"/>
        <v>0</v>
      </c>
      <c r="K20" s="37"/>
      <c r="L20" s="5">
        <f t="shared" si="2"/>
        <v>0</v>
      </c>
      <c r="M20" s="39">
        <f t="shared" si="3"/>
        <v>0</v>
      </c>
      <c r="N20" s="6" t="str">
        <f t="shared" si="4"/>
        <v>-</v>
      </c>
      <c r="O20" s="40"/>
      <c r="P20" s="14">
        <f t="shared" si="5"/>
        <v>0</v>
      </c>
      <c r="Q20" s="112">
        <f t="shared" si="6"/>
        <v>0</v>
      </c>
      <c r="R20" s="2" t="str">
        <f t="shared" si="7"/>
        <v/>
      </c>
      <c r="S20" s="114">
        <f t="shared" si="8"/>
        <v>0</v>
      </c>
    </row>
    <row r="21" spans="1:22" x14ac:dyDescent="0.2">
      <c r="A21" s="35"/>
      <c r="B21" s="36"/>
      <c r="C21" s="36"/>
      <c r="D21" s="37"/>
      <c r="E21" s="37"/>
      <c r="F21" s="37"/>
      <c r="G21" s="37"/>
      <c r="H21" s="37"/>
      <c r="I21" s="4">
        <f t="shared" si="0"/>
        <v>0</v>
      </c>
      <c r="J21" s="17">
        <f t="shared" si="1"/>
        <v>0</v>
      </c>
      <c r="K21" s="39"/>
      <c r="L21" s="5">
        <f t="shared" si="2"/>
        <v>0</v>
      </c>
      <c r="M21" s="39">
        <f t="shared" si="3"/>
        <v>0</v>
      </c>
      <c r="N21" s="6" t="str">
        <f t="shared" si="4"/>
        <v>-</v>
      </c>
      <c r="O21" s="40"/>
      <c r="P21" s="14">
        <f t="shared" si="5"/>
        <v>0</v>
      </c>
      <c r="Q21" s="112">
        <f t="shared" si="6"/>
        <v>0</v>
      </c>
      <c r="R21" s="2" t="str">
        <f t="shared" si="7"/>
        <v/>
      </c>
      <c r="S21" s="114">
        <f t="shared" si="8"/>
        <v>0</v>
      </c>
    </row>
    <row r="22" spans="1:22" x14ac:dyDescent="0.2">
      <c r="A22" s="35"/>
      <c r="B22" s="36"/>
      <c r="C22" s="36"/>
      <c r="D22" s="37"/>
      <c r="E22" s="37"/>
      <c r="F22" s="37"/>
      <c r="G22" s="37"/>
      <c r="H22" s="37"/>
      <c r="I22" s="4">
        <f t="shared" si="0"/>
        <v>0</v>
      </c>
      <c r="J22" s="17">
        <f t="shared" si="1"/>
        <v>0</v>
      </c>
      <c r="K22" s="37"/>
      <c r="L22" s="5">
        <f t="shared" si="2"/>
        <v>0</v>
      </c>
      <c r="M22" s="39">
        <f t="shared" si="3"/>
        <v>0</v>
      </c>
      <c r="N22" s="6" t="str">
        <f t="shared" si="4"/>
        <v>-</v>
      </c>
      <c r="O22" s="40"/>
      <c r="P22" s="14">
        <f t="shared" si="5"/>
        <v>0</v>
      </c>
      <c r="Q22" s="112">
        <f t="shared" si="6"/>
        <v>0</v>
      </c>
      <c r="R22" s="2" t="str">
        <f t="shared" si="7"/>
        <v/>
      </c>
      <c r="S22" s="114">
        <f t="shared" si="8"/>
        <v>0</v>
      </c>
      <c r="T22" s="10"/>
      <c r="V22" s="10"/>
    </row>
    <row r="23" spans="1:22" x14ac:dyDescent="0.2">
      <c r="A23" s="35"/>
      <c r="B23" s="36"/>
      <c r="C23" s="36"/>
      <c r="D23" s="37"/>
      <c r="E23" s="37"/>
      <c r="F23" s="37"/>
      <c r="G23" s="37"/>
      <c r="H23" s="37"/>
      <c r="I23" s="4">
        <f t="shared" si="0"/>
        <v>0</v>
      </c>
      <c r="J23" s="17">
        <f t="shared" si="1"/>
        <v>0</v>
      </c>
      <c r="K23" s="37"/>
      <c r="L23" s="5">
        <f t="shared" si="2"/>
        <v>0</v>
      </c>
      <c r="M23" s="39">
        <f t="shared" si="3"/>
        <v>0</v>
      </c>
      <c r="N23" s="6" t="str">
        <f t="shared" si="4"/>
        <v>-</v>
      </c>
      <c r="O23" s="40"/>
      <c r="P23" s="14">
        <f t="shared" si="5"/>
        <v>0</v>
      </c>
      <c r="Q23" s="112">
        <f t="shared" si="6"/>
        <v>0</v>
      </c>
      <c r="R23" s="2" t="str">
        <f t="shared" si="7"/>
        <v/>
      </c>
      <c r="S23" s="114">
        <f t="shared" si="8"/>
        <v>0</v>
      </c>
    </row>
    <row r="24" spans="1:22" x14ac:dyDescent="0.2">
      <c r="A24" s="35"/>
      <c r="B24" s="36"/>
      <c r="C24" s="36"/>
      <c r="D24" s="37"/>
      <c r="E24" s="37"/>
      <c r="F24" s="37"/>
      <c r="G24" s="37"/>
      <c r="H24" s="37"/>
      <c r="I24" s="4">
        <f t="shared" si="0"/>
        <v>0</v>
      </c>
      <c r="J24" s="17">
        <f t="shared" si="1"/>
        <v>0</v>
      </c>
      <c r="K24" s="37"/>
      <c r="L24" s="5">
        <f t="shared" si="2"/>
        <v>0</v>
      </c>
      <c r="M24" s="39">
        <f t="shared" si="3"/>
        <v>0</v>
      </c>
      <c r="N24" s="6" t="str">
        <f t="shared" si="4"/>
        <v>-</v>
      </c>
      <c r="O24" s="40"/>
      <c r="P24" s="14">
        <f t="shared" si="5"/>
        <v>0</v>
      </c>
      <c r="Q24" s="112">
        <f t="shared" si="6"/>
        <v>0</v>
      </c>
      <c r="R24" s="2" t="str">
        <f t="shared" si="7"/>
        <v/>
      </c>
      <c r="S24" s="114">
        <f t="shared" si="8"/>
        <v>0</v>
      </c>
    </row>
    <row r="25" spans="1:22" x14ac:dyDescent="0.2">
      <c r="A25" s="35"/>
      <c r="B25" s="36"/>
      <c r="C25" s="36"/>
      <c r="D25" s="37"/>
      <c r="E25" s="37"/>
      <c r="F25" s="37"/>
      <c r="G25" s="37"/>
      <c r="H25" s="37"/>
      <c r="I25" s="4">
        <f t="shared" si="0"/>
        <v>0</v>
      </c>
      <c r="J25" s="17">
        <f t="shared" si="1"/>
        <v>0</v>
      </c>
      <c r="K25" s="37"/>
      <c r="L25" s="5">
        <f t="shared" si="2"/>
        <v>0</v>
      </c>
      <c r="M25" s="39">
        <f t="shared" si="3"/>
        <v>0</v>
      </c>
      <c r="N25" s="6" t="str">
        <f t="shared" si="4"/>
        <v>-</v>
      </c>
      <c r="O25" s="40"/>
      <c r="P25" s="14">
        <f t="shared" si="5"/>
        <v>0</v>
      </c>
      <c r="Q25" s="112">
        <f t="shared" si="6"/>
        <v>0</v>
      </c>
      <c r="R25" s="2" t="str">
        <f t="shared" si="7"/>
        <v/>
      </c>
      <c r="S25" s="114">
        <f t="shared" si="8"/>
        <v>0</v>
      </c>
    </row>
    <row r="26" spans="1:22" x14ac:dyDescent="0.2">
      <c r="A26" s="35"/>
      <c r="B26" s="36"/>
      <c r="C26" s="36"/>
      <c r="D26" s="37"/>
      <c r="E26" s="37"/>
      <c r="F26" s="37"/>
      <c r="G26" s="37"/>
      <c r="H26" s="37"/>
      <c r="I26" s="4">
        <f t="shared" ref="I26:I30" si="10">SUM(D26:H26)</f>
        <v>0</v>
      </c>
      <c r="J26" s="17">
        <f t="shared" si="1"/>
        <v>0</v>
      </c>
      <c r="K26" s="39"/>
      <c r="L26" s="5">
        <f t="shared" si="2"/>
        <v>0</v>
      </c>
      <c r="M26" s="39">
        <f t="shared" si="3"/>
        <v>0</v>
      </c>
      <c r="N26" s="6" t="str">
        <f t="shared" si="4"/>
        <v>-</v>
      </c>
      <c r="O26" s="40"/>
      <c r="P26" s="14">
        <f t="shared" si="5"/>
        <v>0</v>
      </c>
      <c r="Q26" s="112">
        <f t="shared" si="6"/>
        <v>0</v>
      </c>
      <c r="R26" s="2" t="str">
        <f t="shared" si="7"/>
        <v/>
      </c>
      <c r="S26" s="114">
        <f t="shared" si="8"/>
        <v>0</v>
      </c>
    </row>
    <row r="27" spans="1:22" x14ac:dyDescent="0.2">
      <c r="A27" s="35"/>
      <c r="B27" s="36"/>
      <c r="C27" s="36"/>
      <c r="D27" s="37"/>
      <c r="E27" s="37"/>
      <c r="F27" s="37"/>
      <c r="G27" s="37"/>
      <c r="H27" s="37"/>
      <c r="I27" s="4">
        <f t="shared" si="10"/>
        <v>0</v>
      </c>
      <c r="J27" s="17">
        <f t="shared" si="1"/>
        <v>0</v>
      </c>
      <c r="K27" s="37"/>
      <c r="L27" s="5">
        <f t="shared" si="2"/>
        <v>0</v>
      </c>
      <c r="M27" s="39">
        <f t="shared" si="3"/>
        <v>0</v>
      </c>
      <c r="N27" s="6" t="str">
        <f t="shared" si="4"/>
        <v>-</v>
      </c>
      <c r="O27" s="40"/>
      <c r="P27" s="14">
        <f t="shared" si="5"/>
        <v>0</v>
      </c>
      <c r="Q27" s="112">
        <f t="shared" si="6"/>
        <v>0</v>
      </c>
      <c r="R27" s="2" t="str">
        <f t="shared" si="7"/>
        <v/>
      </c>
      <c r="S27" s="114">
        <f t="shared" si="8"/>
        <v>0</v>
      </c>
      <c r="T27" s="10"/>
      <c r="V27" s="10"/>
    </row>
    <row r="28" spans="1:22" x14ac:dyDescent="0.2">
      <c r="A28" s="35"/>
      <c r="B28" s="36"/>
      <c r="C28" s="36"/>
      <c r="D28" s="37"/>
      <c r="E28" s="37"/>
      <c r="F28" s="37"/>
      <c r="G28" s="37"/>
      <c r="H28" s="37"/>
      <c r="I28" s="4">
        <f t="shared" si="10"/>
        <v>0</v>
      </c>
      <c r="J28" s="17">
        <f t="shared" si="1"/>
        <v>0</v>
      </c>
      <c r="K28" s="37"/>
      <c r="L28" s="5">
        <f t="shared" si="2"/>
        <v>0</v>
      </c>
      <c r="M28" s="39">
        <f t="shared" si="3"/>
        <v>0</v>
      </c>
      <c r="N28" s="6" t="str">
        <f t="shared" si="4"/>
        <v>-</v>
      </c>
      <c r="O28" s="40"/>
      <c r="P28" s="14">
        <f t="shared" si="5"/>
        <v>0</v>
      </c>
      <c r="Q28" s="112">
        <f t="shared" si="6"/>
        <v>0</v>
      </c>
      <c r="R28" s="2" t="str">
        <f t="shared" si="7"/>
        <v/>
      </c>
      <c r="S28" s="114">
        <f t="shared" si="8"/>
        <v>0</v>
      </c>
    </row>
    <row r="29" spans="1:22" x14ac:dyDescent="0.2">
      <c r="A29" s="35"/>
      <c r="B29" s="36"/>
      <c r="C29" s="36"/>
      <c r="D29" s="37"/>
      <c r="E29" s="37"/>
      <c r="F29" s="37"/>
      <c r="G29" s="37"/>
      <c r="H29" s="37"/>
      <c r="I29" s="4">
        <f t="shared" si="10"/>
        <v>0</v>
      </c>
      <c r="J29" s="17">
        <f t="shared" si="1"/>
        <v>0</v>
      </c>
      <c r="K29" s="37"/>
      <c r="L29" s="5">
        <f t="shared" si="2"/>
        <v>0</v>
      </c>
      <c r="M29" s="39">
        <f t="shared" si="3"/>
        <v>0</v>
      </c>
      <c r="N29" s="6" t="str">
        <f t="shared" si="4"/>
        <v>-</v>
      </c>
      <c r="O29" s="40"/>
      <c r="P29" s="14">
        <f t="shared" si="5"/>
        <v>0</v>
      </c>
      <c r="Q29" s="112">
        <f t="shared" si="6"/>
        <v>0</v>
      </c>
      <c r="R29" s="2" t="str">
        <f t="shared" si="7"/>
        <v/>
      </c>
      <c r="S29" s="114">
        <f t="shared" si="8"/>
        <v>0</v>
      </c>
    </row>
    <row r="30" spans="1:22" x14ac:dyDescent="0.2">
      <c r="A30" s="35"/>
      <c r="B30" s="36"/>
      <c r="C30" s="36"/>
      <c r="D30" s="37"/>
      <c r="E30" s="37"/>
      <c r="F30" s="37"/>
      <c r="G30" s="37"/>
      <c r="H30" s="37"/>
      <c r="I30" s="4">
        <f t="shared" si="10"/>
        <v>0</v>
      </c>
      <c r="J30" s="17">
        <f t="shared" si="1"/>
        <v>0</v>
      </c>
      <c r="K30" s="37"/>
      <c r="L30" s="5">
        <f t="shared" si="2"/>
        <v>0</v>
      </c>
      <c r="M30" s="39">
        <f t="shared" si="3"/>
        <v>0</v>
      </c>
      <c r="N30" s="6" t="str">
        <f t="shared" si="4"/>
        <v>-</v>
      </c>
      <c r="O30" s="40"/>
      <c r="P30" s="14">
        <f t="shared" si="5"/>
        <v>0</v>
      </c>
      <c r="Q30" s="112">
        <f t="shared" si="6"/>
        <v>0</v>
      </c>
      <c r="R30" s="2" t="str">
        <f t="shared" si="7"/>
        <v/>
      </c>
      <c r="S30" s="114">
        <f t="shared" si="8"/>
        <v>0</v>
      </c>
    </row>
    <row r="31" spans="1:22" x14ac:dyDescent="0.2">
      <c r="A31" s="35"/>
      <c r="B31" s="36"/>
      <c r="C31" s="36"/>
      <c r="D31" s="37"/>
      <c r="E31" s="37"/>
      <c r="F31" s="37"/>
      <c r="G31" s="37"/>
      <c r="H31" s="37"/>
      <c r="I31" s="4">
        <f t="shared" si="0"/>
        <v>0</v>
      </c>
      <c r="J31" s="17">
        <f t="shared" si="1"/>
        <v>0</v>
      </c>
      <c r="K31" s="39"/>
      <c r="L31" s="5">
        <f t="shared" si="2"/>
        <v>0</v>
      </c>
      <c r="M31" s="39">
        <f t="shared" si="3"/>
        <v>0</v>
      </c>
      <c r="N31" s="6" t="str">
        <f t="shared" si="4"/>
        <v>-</v>
      </c>
      <c r="O31" s="40"/>
      <c r="P31" s="14">
        <f t="shared" si="5"/>
        <v>0</v>
      </c>
      <c r="Q31" s="112">
        <f t="shared" si="6"/>
        <v>0</v>
      </c>
      <c r="R31" s="2" t="str">
        <f t="shared" si="7"/>
        <v/>
      </c>
      <c r="S31" s="114">
        <f t="shared" si="8"/>
        <v>0</v>
      </c>
    </row>
    <row r="32" spans="1:22" x14ac:dyDescent="0.2">
      <c r="A32" s="35"/>
      <c r="B32" s="36"/>
      <c r="C32" s="36"/>
      <c r="D32" s="37"/>
      <c r="E32" s="37"/>
      <c r="F32" s="37"/>
      <c r="G32" s="37"/>
      <c r="H32" s="37"/>
      <c r="I32" s="4">
        <f t="shared" si="0"/>
        <v>0</v>
      </c>
      <c r="J32" s="17">
        <f t="shared" si="1"/>
        <v>0</v>
      </c>
      <c r="K32" s="37"/>
      <c r="L32" s="5">
        <f t="shared" si="2"/>
        <v>0</v>
      </c>
      <c r="M32" s="39">
        <f t="shared" si="3"/>
        <v>0</v>
      </c>
      <c r="N32" s="6" t="str">
        <f t="shared" si="4"/>
        <v>-</v>
      </c>
      <c r="O32" s="40"/>
      <c r="P32" s="14">
        <f t="shared" si="5"/>
        <v>0</v>
      </c>
      <c r="Q32" s="112">
        <f t="shared" si="6"/>
        <v>0</v>
      </c>
      <c r="R32" s="2" t="str">
        <f t="shared" si="7"/>
        <v/>
      </c>
      <c r="S32" s="114">
        <f t="shared" si="8"/>
        <v>0</v>
      </c>
      <c r="T32" s="10"/>
      <c r="V32" s="10"/>
    </row>
    <row r="33" spans="1:25" x14ac:dyDescent="0.2">
      <c r="A33" s="35"/>
      <c r="B33" s="36"/>
      <c r="C33" s="36"/>
      <c r="D33" s="37"/>
      <c r="E33" s="37"/>
      <c r="F33" s="37"/>
      <c r="G33" s="37"/>
      <c r="H33" s="37"/>
      <c r="I33" s="4">
        <f t="shared" si="0"/>
        <v>0</v>
      </c>
      <c r="J33" s="17">
        <f t="shared" si="1"/>
        <v>0</v>
      </c>
      <c r="K33" s="37"/>
      <c r="L33" s="5">
        <f t="shared" si="2"/>
        <v>0</v>
      </c>
      <c r="M33" s="39">
        <f t="shared" si="3"/>
        <v>0</v>
      </c>
      <c r="N33" s="6" t="str">
        <f t="shared" si="4"/>
        <v>-</v>
      </c>
      <c r="O33" s="40"/>
      <c r="P33" s="14">
        <f t="shared" si="5"/>
        <v>0</v>
      </c>
      <c r="Q33" s="112">
        <f t="shared" si="6"/>
        <v>0</v>
      </c>
      <c r="R33" s="2" t="str">
        <f t="shared" si="7"/>
        <v/>
      </c>
      <c r="S33" s="114">
        <f t="shared" si="8"/>
        <v>0</v>
      </c>
    </row>
    <row r="34" spans="1:25" x14ac:dyDescent="0.2">
      <c r="A34" s="35"/>
      <c r="B34" s="36"/>
      <c r="C34" s="36"/>
      <c r="D34" s="37"/>
      <c r="E34" s="37"/>
      <c r="F34" s="37"/>
      <c r="G34" s="37"/>
      <c r="H34" s="37"/>
      <c r="I34" s="4">
        <f t="shared" si="0"/>
        <v>0</v>
      </c>
      <c r="J34" s="17">
        <f t="shared" si="1"/>
        <v>0</v>
      </c>
      <c r="K34" s="37"/>
      <c r="L34" s="5">
        <f t="shared" si="2"/>
        <v>0</v>
      </c>
      <c r="M34" s="39">
        <f t="shared" si="3"/>
        <v>0</v>
      </c>
      <c r="N34" s="6" t="str">
        <f t="shared" si="4"/>
        <v>-</v>
      </c>
      <c r="O34" s="40"/>
      <c r="P34" s="14">
        <f t="shared" si="5"/>
        <v>0</v>
      </c>
      <c r="Q34" s="112">
        <f t="shared" si="6"/>
        <v>0</v>
      </c>
      <c r="R34" s="2" t="str">
        <f t="shared" si="7"/>
        <v/>
      </c>
      <c r="S34" s="114">
        <f t="shared" si="8"/>
        <v>0</v>
      </c>
    </row>
    <row r="35" spans="1:25" x14ac:dyDescent="0.2">
      <c r="A35" s="35"/>
      <c r="B35" s="36"/>
      <c r="C35" s="36"/>
      <c r="D35" s="37"/>
      <c r="E35" s="37"/>
      <c r="F35" s="37"/>
      <c r="G35" s="37"/>
      <c r="H35" s="37"/>
      <c r="I35" s="4">
        <f t="shared" si="0"/>
        <v>0</v>
      </c>
      <c r="J35" s="17">
        <f t="shared" si="1"/>
        <v>0</v>
      </c>
      <c r="K35" s="37"/>
      <c r="L35" s="5">
        <f t="shared" si="2"/>
        <v>0</v>
      </c>
      <c r="M35" s="39">
        <f t="shared" si="3"/>
        <v>0</v>
      </c>
      <c r="N35" s="6" t="str">
        <f t="shared" si="4"/>
        <v>-</v>
      </c>
      <c r="O35" s="40"/>
      <c r="P35" s="14">
        <f t="shared" si="5"/>
        <v>0</v>
      </c>
      <c r="Q35" s="112">
        <f t="shared" si="6"/>
        <v>0</v>
      </c>
      <c r="R35" s="2" t="str">
        <f t="shared" si="7"/>
        <v/>
      </c>
      <c r="S35" s="114">
        <f t="shared" si="8"/>
        <v>0</v>
      </c>
    </row>
    <row r="36" spans="1:25" x14ac:dyDescent="0.2">
      <c r="A36" s="35"/>
      <c r="B36" s="36"/>
      <c r="C36" s="36"/>
      <c r="D36" s="37"/>
      <c r="E36" s="37"/>
      <c r="F36" s="37"/>
      <c r="G36" s="37"/>
      <c r="H36" s="37"/>
      <c r="I36" s="4">
        <f t="shared" si="0"/>
        <v>0</v>
      </c>
      <c r="J36" s="17">
        <f t="shared" si="1"/>
        <v>0</v>
      </c>
      <c r="K36" s="37"/>
      <c r="L36" s="5">
        <f t="shared" si="2"/>
        <v>0</v>
      </c>
      <c r="M36" s="39">
        <f t="shared" si="3"/>
        <v>0</v>
      </c>
      <c r="N36" s="6" t="str">
        <f t="shared" si="4"/>
        <v>-</v>
      </c>
      <c r="O36" s="40"/>
      <c r="P36" s="14">
        <f t="shared" si="5"/>
        <v>0</v>
      </c>
      <c r="Q36" s="112">
        <f t="shared" si="6"/>
        <v>0</v>
      </c>
      <c r="R36" s="2" t="str">
        <f t="shared" si="7"/>
        <v/>
      </c>
      <c r="S36" s="114">
        <f t="shared" si="8"/>
        <v>0</v>
      </c>
    </row>
    <row r="37" spans="1:25" ht="12" thickBot="1" x14ac:dyDescent="0.25">
      <c r="A37" s="35"/>
      <c r="B37" s="38"/>
      <c r="C37" s="38"/>
      <c r="D37" s="37"/>
      <c r="E37" s="37"/>
      <c r="F37" s="37"/>
      <c r="G37" s="37"/>
      <c r="H37" s="37"/>
      <c r="I37" s="4">
        <f t="shared" si="0"/>
        <v>0</v>
      </c>
      <c r="J37" s="18">
        <f t="shared" si="1"/>
        <v>0</v>
      </c>
      <c r="K37" s="37"/>
      <c r="L37" s="5">
        <f t="shared" si="2"/>
        <v>0</v>
      </c>
      <c r="M37" s="39">
        <f t="shared" si="3"/>
        <v>0</v>
      </c>
      <c r="N37" s="6" t="str">
        <f t="shared" si="4"/>
        <v>-</v>
      </c>
      <c r="O37" s="40"/>
      <c r="P37" s="15">
        <f t="shared" si="5"/>
        <v>0</v>
      </c>
      <c r="Q37" s="112">
        <f t="shared" si="6"/>
        <v>0</v>
      </c>
      <c r="R37" s="2" t="str">
        <f t="shared" si="7"/>
        <v/>
      </c>
      <c r="S37" s="115">
        <f t="shared" si="8"/>
        <v>0</v>
      </c>
    </row>
    <row r="38" spans="1:25" ht="12" thickBot="1" x14ac:dyDescent="0.25">
      <c r="A38" s="1" t="s">
        <v>18</v>
      </c>
      <c r="D38" s="10"/>
      <c r="E38" s="10"/>
      <c r="F38" s="10"/>
      <c r="G38" s="10"/>
      <c r="H38" s="10"/>
      <c r="I38" s="4"/>
      <c r="J38" s="10"/>
      <c r="K38" s="10"/>
      <c r="L38" s="10"/>
      <c r="M38" s="10"/>
      <c r="Q38" s="110">
        <f>SUM(Q13:Q37)</f>
        <v>0</v>
      </c>
      <c r="S38" s="110">
        <f>SUM(S13:S37)</f>
        <v>0</v>
      </c>
    </row>
    <row r="39" spans="1:25" x14ac:dyDescent="0.2">
      <c r="A39" s="1"/>
      <c r="D39" s="10"/>
      <c r="E39" s="10"/>
      <c r="F39" s="10"/>
      <c r="G39" s="10"/>
      <c r="H39" s="10"/>
      <c r="I39" s="4"/>
      <c r="J39" s="10"/>
      <c r="K39" s="10"/>
      <c r="L39" s="10"/>
      <c r="M39" s="10"/>
      <c r="Q39" s="25"/>
      <c r="S39" s="46"/>
    </row>
    <row r="40" spans="1:25" x14ac:dyDescent="0.2">
      <c r="A40" s="1"/>
      <c r="D40" s="10"/>
      <c r="E40" s="10"/>
      <c r="F40" s="10"/>
      <c r="G40" s="10"/>
      <c r="H40" s="10"/>
      <c r="I40" s="4"/>
      <c r="J40" s="10"/>
      <c r="K40" s="10"/>
      <c r="L40" s="10"/>
      <c r="M40" s="10"/>
      <c r="Q40" s="25"/>
      <c r="S40" s="46"/>
    </row>
    <row r="41" spans="1:25" x14ac:dyDescent="0.2">
      <c r="N41" s="21"/>
      <c r="Q41" s="10"/>
    </row>
    <row r="42" spans="1:25" s="74" customFormat="1" ht="18" customHeight="1" x14ac:dyDescent="0.25">
      <c r="A42" s="73" t="s">
        <v>46</v>
      </c>
    </row>
    <row r="43" spans="1:25" x14ac:dyDescent="0.2">
      <c r="A43" s="22" t="str">
        <f>A11</f>
        <v>Eksempel pr. 31. december 2019</v>
      </c>
      <c r="B43" s="122" t="s">
        <v>19</v>
      </c>
      <c r="C43" s="123"/>
      <c r="D43" s="123"/>
      <c r="E43" s="123"/>
      <c r="F43" s="123"/>
      <c r="G43" s="123"/>
      <c r="H43" s="123"/>
      <c r="I43" s="123"/>
      <c r="J43" s="124"/>
      <c r="K43" s="151" t="s">
        <v>49</v>
      </c>
      <c r="L43" s="152"/>
      <c r="M43" s="152"/>
      <c r="N43" s="152"/>
      <c r="O43" s="152"/>
      <c r="P43" s="124"/>
      <c r="Q43" s="10"/>
      <c r="S43" s="28"/>
      <c r="T43" s="28"/>
      <c r="U43" s="28"/>
      <c r="V43" s="28"/>
      <c r="W43" s="28"/>
      <c r="X43" s="28"/>
      <c r="Y43" s="28"/>
    </row>
    <row r="44" spans="1:25" ht="56.25" customHeight="1" x14ac:dyDescent="0.2">
      <c r="A44" s="1" t="s">
        <v>1</v>
      </c>
      <c r="B44" s="60"/>
      <c r="C44" s="57" t="s">
        <v>84</v>
      </c>
      <c r="D44" s="153" t="s">
        <v>112</v>
      </c>
      <c r="E44" s="154"/>
      <c r="F44" s="155"/>
      <c r="G44" s="155"/>
      <c r="H44" s="155"/>
      <c r="I44" s="155"/>
      <c r="J44" s="154"/>
      <c r="K44" s="153" t="s">
        <v>50</v>
      </c>
      <c r="L44" s="155"/>
      <c r="M44" s="153" t="s">
        <v>51</v>
      </c>
      <c r="N44" s="154"/>
      <c r="O44" s="156" t="s">
        <v>52</v>
      </c>
      <c r="P44" s="157"/>
      <c r="Q44" s="61" t="s">
        <v>47</v>
      </c>
      <c r="S44" s="29"/>
      <c r="T44" s="29"/>
      <c r="U44" s="28"/>
      <c r="V44" s="29"/>
      <c r="W44" s="29"/>
      <c r="X44" s="28"/>
      <c r="Y44" s="28"/>
    </row>
    <row r="45" spans="1:25" x14ac:dyDescent="0.2">
      <c r="A45" s="63">
        <f>A13</f>
        <v>0</v>
      </c>
      <c r="B45" s="64"/>
      <c r="C45" s="63">
        <f>IF(C13=0,0,+B13-C13)</f>
        <v>0</v>
      </c>
      <c r="D45" s="149"/>
      <c r="E45" s="150"/>
      <c r="F45" s="158"/>
      <c r="G45" s="159"/>
      <c r="H45" s="159"/>
      <c r="I45" s="159"/>
      <c r="J45" s="160"/>
      <c r="K45" s="135"/>
      <c r="L45" s="136"/>
      <c r="M45" s="135"/>
      <c r="N45" s="136"/>
      <c r="O45" s="161">
        <f>-SUM(K45:N45)</f>
        <v>0</v>
      </c>
      <c r="P45" s="162"/>
      <c r="Q45" s="104">
        <f>IF($B$3=2019,ROUND((+D45+O45)*1%,0),0)</f>
        <v>0</v>
      </c>
      <c r="S45" s="28"/>
      <c r="T45" s="28"/>
      <c r="U45" s="28"/>
      <c r="V45" s="27"/>
      <c r="W45" s="24"/>
      <c r="X45" s="28"/>
      <c r="Y45" s="28"/>
    </row>
    <row r="46" spans="1:25" x14ac:dyDescent="0.2">
      <c r="A46" s="65">
        <f>A14</f>
        <v>0</v>
      </c>
      <c r="B46" s="23"/>
      <c r="C46" s="65">
        <f>IF(C14=0,0,+B14-C14)</f>
        <v>0</v>
      </c>
      <c r="D46" s="145"/>
      <c r="E46" s="146"/>
      <c r="F46" s="139"/>
      <c r="G46" s="140"/>
      <c r="H46" s="140"/>
      <c r="I46" s="140"/>
      <c r="J46" s="141"/>
      <c r="K46" s="133"/>
      <c r="L46" s="134"/>
      <c r="M46" s="133"/>
      <c r="N46" s="134"/>
      <c r="O46" s="129">
        <f>-SUM(K46:N46)</f>
        <v>0</v>
      </c>
      <c r="P46" s="130"/>
      <c r="Q46" s="105">
        <f t="shared" ref="Q46:Q69" si="11">IF($B$3=2019,ROUND((+D46+O46)*1%,0),0)</f>
        <v>0</v>
      </c>
      <c r="S46" s="28"/>
      <c r="T46" s="28"/>
      <c r="U46" s="28"/>
      <c r="V46" s="27"/>
      <c r="W46" s="24"/>
      <c r="X46" s="28"/>
      <c r="Y46" s="28"/>
    </row>
    <row r="47" spans="1:25" x14ac:dyDescent="0.2">
      <c r="A47" s="65">
        <f t="shared" ref="A47:A69" si="12">A15</f>
        <v>0</v>
      </c>
      <c r="B47" s="23"/>
      <c r="C47" s="65">
        <f t="shared" ref="C47:C69" si="13">IF(C15=0,0,+B15-C15)</f>
        <v>0</v>
      </c>
      <c r="D47" s="145"/>
      <c r="E47" s="146"/>
      <c r="F47" s="139"/>
      <c r="G47" s="140"/>
      <c r="H47" s="140"/>
      <c r="I47" s="140"/>
      <c r="J47" s="141"/>
      <c r="K47" s="133"/>
      <c r="L47" s="134"/>
      <c r="M47" s="133"/>
      <c r="N47" s="134"/>
      <c r="O47" s="129">
        <f t="shared" ref="O47:O69" si="14">-SUM(K47:N47)</f>
        <v>0</v>
      </c>
      <c r="P47" s="130"/>
      <c r="Q47" s="105">
        <f t="shared" si="11"/>
        <v>0</v>
      </c>
      <c r="S47" s="28"/>
      <c r="T47" s="28"/>
      <c r="U47" s="28"/>
      <c r="V47" s="27"/>
      <c r="W47" s="24"/>
      <c r="X47" s="28"/>
      <c r="Y47" s="28"/>
    </row>
    <row r="48" spans="1:25" x14ac:dyDescent="0.2">
      <c r="A48" s="65">
        <f t="shared" si="12"/>
        <v>0</v>
      </c>
      <c r="B48" s="23"/>
      <c r="C48" s="65">
        <f t="shared" si="13"/>
        <v>0</v>
      </c>
      <c r="D48" s="145"/>
      <c r="E48" s="146"/>
      <c r="F48" s="139"/>
      <c r="G48" s="140"/>
      <c r="H48" s="140"/>
      <c r="I48" s="140"/>
      <c r="J48" s="141"/>
      <c r="K48" s="133"/>
      <c r="L48" s="134"/>
      <c r="M48" s="133"/>
      <c r="N48" s="134"/>
      <c r="O48" s="129">
        <f t="shared" si="14"/>
        <v>0</v>
      </c>
      <c r="P48" s="130"/>
      <c r="Q48" s="105">
        <f t="shared" si="11"/>
        <v>0</v>
      </c>
      <c r="S48" s="28"/>
      <c r="T48" s="28"/>
      <c r="U48" s="28"/>
      <c r="V48" s="27"/>
      <c r="W48" s="24"/>
      <c r="X48" s="28"/>
      <c r="Y48" s="28"/>
    </row>
    <row r="49" spans="1:25" x14ac:dyDescent="0.2">
      <c r="A49" s="65">
        <f t="shared" si="12"/>
        <v>0</v>
      </c>
      <c r="B49" s="23"/>
      <c r="C49" s="65">
        <f t="shared" si="13"/>
        <v>0</v>
      </c>
      <c r="D49" s="145"/>
      <c r="E49" s="146"/>
      <c r="F49" s="139"/>
      <c r="G49" s="140"/>
      <c r="H49" s="140"/>
      <c r="I49" s="140"/>
      <c r="J49" s="141"/>
      <c r="K49" s="133"/>
      <c r="L49" s="134"/>
      <c r="M49" s="133"/>
      <c r="N49" s="134"/>
      <c r="O49" s="129">
        <f t="shared" si="14"/>
        <v>0</v>
      </c>
      <c r="P49" s="130"/>
      <c r="Q49" s="105">
        <f t="shared" si="11"/>
        <v>0</v>
      </c>
      <c r="S49" s="28"/>
      <c r="T49" s="28"/>
      <c r="U49" s="28"/>
      <c r="V49" s="27"/>
      <c r="W49" s="24"/>
      <c r="X49" s="28"/>
      <c r="Y49" s="28"/>
    </row>
    <row r="50" spans="1:25" x14ac:dyDescent="0.2">
      <c r="A50" s="65">
        <f t="shared" si="12"/>
        <v>0</v>
      </c>
      <c r="B50" s="23"/>
      <c r="C50" s="65">
        <f t="shared" si="13"/>
        <v>0</v>
      </c>
      <c r="D50" s="145"/>
      <c r="E50" s="146"/>
      <c r="F50" s="139"/>
      <c r="G50" s="140"/>
      <c r="H50" s="140"/>
      <c r="I50" s="140"/>
      <c r="J50" s="141"/>
      <c r="K50" s="133"/>
      <c r="L50" s="134"/>
      <c r="M50" s="133"/>
      <c r="N50" s="134"/>
      <c r="O50" s="129">
        <f t="shared" si="14"/>
        <v>0</v>
      </c>
      <c r="P50" s="130"/>
      <c r="Q50" s="105">
        <f t="shared" si="11"/>
        <v>0</v>
      </c>
      <c r="S50" s="28"/>
      <c r="T50" s="28"/>
      <c r="U50" s="28"/>
      <c r="V50" s="27"/>
      <c r="W50" s="24"/>
      <c r="X50" s="28"/>
      <c r="Y50" s="28"/>
    </row>
    <row r="51" spans="1:25" x14ac:dyDescent="0.2">
      <c r="A51" s="65">
        <f t="shared" si="12"/>
        <v>0</v>
      </c>
      <c r="B51" s="23"/>
      <c r="C51" s="65">
        <f t="shared" si="13"/>
        <v>0</v>
      </c>
      <c r="D51" s="145"/>
      <c r="E51" s="146"/>
      <c r="F51" s="139"/>
      <c r="G51" s="140"/>
      <c r="H51" s="140"/>
      <c r="I51" s="140"/>
      <c r="J51" s="141"/>
      <c r="K51" s="133"/>
      <c r="L51" s="134"/>
      <c r="M51" s="133"/>
      <c r="N51" s="134"/>
      <c r="O51" s="129">
        <f t="shared" si="14"/>
        <v>0</v>
      </c>
      <c r="P51" s="130"/>
      <c r="Q51" s="105">
        <f t="shared" si="11"/>
        <v>0</v>
      </c>
      <c r="S51" s="28"/>
      <c r="T51" s="28"/>
      <c r="U51" s="28"/>
      <c r="V51" s="27"/>
      <c r="W51" s="24"/>
      <c r="X51" s="28"/>
      <c r="Y51" s="28"/>
    </row>
    <row r="52" spans="1:25" x14ac:dyDescent="0.2">
      <c r="A52" s="65">
        <f t="shared" si="12"/>
        <v>0</v>
      </c>
      <c r="B52" s="23"/>
      <c r="C52" s="65">
        <f t="shared" si="13"/>
        <v>0</v>
      </c>
      <c r="D52" s="145"/>
      <c r="E52" s="146"/>
      <c r="F52" s="139"/>
      <c r="G52" s="140"/>
      <c r="H52" s="140"/>
      <c r="I52" s="140"/>
      <c r="J52" s="141"/>
      <c r="K52" s="133"/>
      <c r="L52" s="134"/>
      <c r="M52" s="133"/>
      <c r="N52" s="134"/>
      <c r="O52" s="129">
        <f t="shared" si="14"/>
        <v>0</v>
      </c>
      <c r="P52" s="130"/>
      <c r="Q52" s="105">
        <f t="shared" si="11"/>
        <v>0</v>
      </c>
      <c r="S52" s="28"/>
      <c r="T52" s="28"/>
      <c r="U52" s="28"/>
      <c r="V52" s="27"/>
      <c r="W52" s="24"/>
      <c r="X52" s="28"/>
      <c r="Y52" s="28"/>
    </row>
    <row r="53" spans="1:25" x14ac:dyDescent="0.2">
      <c r="A53" s="65">
        <f t="shared" si="12"/>
        <v>0</v>
      </c>
      <c r="B53" s="23"/>
      <c r="C53" s="65">
        <f t="shared" si="13"/>
        <v>0</v>
      </c>
      <c r="D53" s="145"/>
      <c r="E53" s="146"/>
      <c r="F53" s="139"/>
      <c r="G53" s="140"/>
      <c r="H53" s="140"/>
      <c r="I53" s="140"/>
      <c r="J53" s="141"/>
      <c r="K53" s="133"/>
      <c r="L53" s="134"/>
      <c r="M53" s="133"/>
      <c r="N53" s="134"/>
      <c r="O53" s="129">
        <f t="shared" si="14"/>
        <v>0</v>
      </c>
      <c r="P53" s="130"/>
      <c r="Q53" s="105">
        <f t="shared" si="11"/>
        <v>0</v>
      </c>
      <c r="S53" s="28"/>
      <c r="T53" s="28"/>
      <c r="U53" s="28"/>
      <c r="V53" s="27"/>
      <c r="W53" s="24"/>
      <c r="X53" s="28"/>
      <c r="Y53" s="28"/>
    </row>
    <row r="54" spans="1:25" x14ac:dyDescent="0.2">
      <c r="A54" s="65">
        <f t="shared" si="12"/>
        <v>0</v>
      </c>
      <c r="B54" s="23"/>
      <c r="C54" s="65">
        <f t="shared" si="13"/>
        <v>0</v>
      </c>
      <c r="D54" s="145"/>
      <c r="E54" s="146"/>
      <c r="F54" s="139"/>
      <c r="G54" s="140"/>
      <c r="H54" s="140"/>
      <c r="I54" s="140"/>
      <c r="J54" s="141"/>
      <c r="K54" s="133"/>
      <c r="L54" s="134"/>
      <c r="M54" s="133"/>
      <c r="N54" s="134"/>
      <c r="O54" s="129">
        <f t="shared" si="14"/>
        <v>0</v>
      </c>
      <c r="P54" s="130"/>
      <c r="Q54" s="105">
        <f t="shared" si="11"/>
        <v>0</v>
      </c>
      <c r="S54" s="28"/>
      <c r="T54" s="28"/>
      <c r="U54" s="28"/>
      <c r="V54" s="27"/>
      <c r="W54" s="24"/>
      <c r="X54" s="28"/>
      <c r="Y54" s="28"/>
    </row>
    <row r="55" spans="1:25" x14ac:dyDescent="0.2">
      <c r="A55" s="65">
        <f t="shared" si="12"/>
        <v>0</v>
      </c>
      <c r="B55" s="23"/>
      <c r="C55" s="65">
        <f t="shared" si="13"/>
        <v>0</v>
      </c>
      <c r="D55" s="145"/>
      <c r="E55" s="146"/>
      <c r="F55" s="139"/>
      <c r="G55" s="140"/>
      <c r="H55" s="140"/>
      <c r="I55" s="140"/>
      <c r="J55" s="141"/>
      <c r="K55" s="133"/>
      <c r="L55" s="134"/>
      <c r="M55" s="133"/>
      <c r="N55" s="134"/>
      <c r="O55" s="129">
        <f t="shared" si="14"/>
        <v>0</v>
      </c>
      <c r="P55" s="130"/>
      <c r="Q55" s="105">
        <f t="shared" si="11"/>
        <v>0</v>
      </c>
      <c r="S55" s="28"/>
      <c r="T55" s="28"/>
      <c r="U55" s="28"/>
      <c r="V55" s="27"/>
      <c r="W55" s="24"/>
      <c r="X55" s="28"/>
      <c r="Y55" s="28"/>
    </row>
    <row r="56" spans="1:25" x14ac:dyDescent="0.2">
      <c r="A56" s="65">
        <f t="shared" si="12"/>
        <v>0</v>
      </c>
      <c r="B56" s="23"/>
      <c r="C56" s="65">
        <f t="shared" si="13"/>
        <v>0</v>
      </c>
      <c r="D56" s="145"/>
      <c r="E56" s="146"/>
      <c r="F56" s="139"/>
      <c r="G56" s="140"/>
      <c r="H56" s="140"/>
      <c r="I56" s="140"/>
      <c r="J56" s="141"/>
      <c r="K56" s="133"/>
      <c r="L56" s="134"/>
      <c r="M56" s="133"/>
      <c r="N56" s="134"/>
      <c r="O56" s="129">
        <f t="shared" si="14"/>
        <v>0</v>
      </c>
      <c r="P56" s="130"/>
      <c r="Q56" s="105">
        <f t="shared" si="11"/>
        <v>0</v>
      </c>
      <c r="S56" s="28"/>
      <c r="T56" s="28"/>
      <c r="U56" s="28"/>
      <c r="V56" s="27"/>
      <c r="W56" s="24"/>
      <c r="X56" s="28"/>
      <c r="Y56" s="28"/>
    </row>
    <row r="57" spans="1:25" x14ac:dyDescent="0.2">
      <c r="A57" s="65">
        <f t="shared" si="12"/>
        <v>0</v>
      </c>
      <c r="B57" s="23"/>
      <c r="C57" s="65">
        <f t="shared" si="13"/>
        <v>0</v>
      </c>
      <c r="D57" s="145"/>
      <c r="E57" s="146"/>
      <c r="F57" s="139"/>
      <c r="G57" s="140"/>
      <c r="H57" s="140"/>
      <c r="I57" s="140"/>
      <c r="J57" s="141"/>
      <c r="K57" s="133"/>
      <c r="L57" s="134"/>
      <c r="M57" s="133"/>
      <c r="N57" s="134"/>
      <c r="O57" s="129">
        <f t="shared" si="14"/>
        <v>0</v>
      </c>
      <c r="P57" s="130"/>
      <c r="Q57" s="105">
        <f t="shared" si="11"/>
        <v>0</v>
      </c>
      <c r="S57" s="28"/>
      <c r="T57" s="28"/>
      <c r="U57" s="28"/>
      <c r="V57" s="27"/>
      <c r="W57" s="24"/>
      <c r="X57" s="28"/>
      <c r="Y57" s="28"/>
    </row>
    <row r="58" spans="1:25" x14ac:dyDescent="0.2">
      <c r="A58" s="65">
        <f t="shared" si="12"/>
        <v>0</v>
      </c>
      <c r="B58" s="23"/>
      <c r="C58" s="65">
        <f t="shared" si="13"/>
        <v>0</v>
      </c>
      <c r="D58" s="145"/>
      <c r="E58" s="146"/>
      <c r="F58" s="139"/>
      <c r="G58" s="140"/>
      <c r="H58" s="140"/>
      <c r="I58" s="140"/>
      <c r="J58" s="141"/>
      <c r="K58" s="133"/>
      <c r="L58" s="134"/>
      <c r="M58" s="133"/>
      <c r="N58" s="134"/>
      <c r="O58" s="129">
        <f t="shared" si="14"/>
        <v>0</v>
      </c>
      <c r="P58" s="130"/>
      <c r="Q58" s="105">
        <f t="shared" si="11"/>
        <v>0</v>
      </c>
      <c r="S58" s="28"/>
      <c r="T58" s="28"/>
      <c r="U58" s="28"/>
      <c r="V58" s="27"/>
      <c r="W58" s="24"/>
      <c r="X58" s="28"/>
      <c r="Y58" s="28"/>
    </row>
    <row r="59" spans="1:25" x14ac:dyDescent="0.2">
      <c r="A59" s="65">
        <f t="shared" si="12"/>
        <v>0</v>
      </c>
      <c r="B59" s="23"/>
      <c r="C59" s="65">
        <f t="shared" si="13"/>
        <v>0</v>
      </c>
      <c r="D59" s="145"/>
      <c r="E59" s="146"/>
      <c r="F59" s="139"/>
      <c r="G59" s="140"/>
      <c r="H59" s="140"/>
      <c r="I59" s="140"/>
      <c r="J59" s="141"/>
      <c r="K59" s="133"/>
      <c r="L59" s="134"/>
      <c r="M59" s="133"/>
      <c r="N59" s="134"/>
      <c r="O59" s="129">
        <f t="shared" si="14"/>
        <v>0</v>
      </c>
      <c r="P59" s="130"/>
      <c r="Q59" s="105">
        <f t="shared" si="11"/>
        <v>0</v>
      </c>
      <c r="S59" s="28"/>
      <c r="T59" s="28"/>
      <c r="U59" s="28"/>
      <c r="V59" s="27"/>
      <c r="W59" s="24"/>
      <c r="X59" s="28"/>
      <c r="Y59" s="28"/>
    </row>
    <row r="60" spans="1:25" x14ac:dyDescent="0.2">
      <c r="A60" s="65">
        <f t="shared" si="12"/>
        <v>0</v>
      </c>
      <c r="B60" s="23"/>
      <c r="C60" s="65">
        <f t="shared" si="13"/>
        <v>0</v>
      </c>
      <c r="D60" s="145"/>
      <c r="E60" s="146"/>
      <c r="F60" s="139"/>
      <c r="G60" s="140"/>
      <c r="H60" s="140"/>
      <c r="I60" s="140"/>
      <c r="J60" s="141"/>
      <c r="K60" s="133"/>
      <c r="L60" s="134"/>
      <c r="M60" s="133"/>
      <c r="N60" s="134"/>
      <c r="O60" s="129">
        <f t="shared" si="14"/>
        <v>0</v>
      </c>
      <c r="P60" s="130"/>
      <c r="Q60" s="105">
        <f t="shared" si="11"/>
        <v>0</v>
      </c>
      <c r="S60" s="28"/>
      <c r="T60" s="28"/>
      <c r="U60" s="28"/>
      <c r="V60" s="27"/>
      <c r="W60" s="24"/>
      <c r="X60" s="28"/>
      <c r="Y60" s="28"/>
    </row>
    <row r="61" spans="1:25" x14ac:dyDescent="0.2">
      <c r="A61" s="65">
        <f t="shared" si="12"/>
        <v>0</v>
      </c>
      <c r="B61" s="23"/>
      <c r="C61" s="65">
        <f t="shared" si="13"/>
        <v>0</v>
      </c>
      <c r="D61" s="145"/>
      <c r="E61" s="146"/>
      <c r="F61" s="139"/>
      <c r="G61" s="140"/>
      <c r="H61" s="140"/>
      <c r="I61" s="140"/>
      <c r="J61" s="141"/>
      <c r="K61" s="133"/>
      <c r="L61" s="134"/>
      <c r="M61" s="133"/>
      <c r="N61" s="134"/>
      <c r="O61" s="129">
        <f t="shared" si="14"/>
        <v>0</v>
      </c>
      <c r="P61" s="130"/>
      <c r="Q61" s="105">
        <f t="shared" si="11"/>
        <v>0</v>
      </c>
      <c r="S61" s="28"/>
      <c r="T61" s="28"/>
      <c r="U61" s="28"/>
      <c r="V61" s="27"/>
      <c r="W61" s="24"/>
      <c r="X61" s="28"/>
      <c r="Y61" s="28"/>
    </row>
    <row r="62" spans="1:25" x14ac:dyDescent="0.2">
      <c r="A62" s="65">
        <f t="shared" si="12"/>
        <v>0</v>
      </c>
      <c r="B62" s="23"/>
      <c r="C62" s="65">
        <f t="shared" si="13"/>
        <v>0</v>
      </c>
      <c r="D62" s="145"/>
      <c r="E62" s="146"/>
      <c r="F62" s="139"/>
      <c r="G62" s="140"/>
      <c r="H62" s="140"/>
      <c r="I62" s="140"/>
      <c r="J62" s="141"/>
      <c r="K62" s="133"/>
      <c r="L62" s="134"/>
      <c r="M62" s="133"/>
      <c r="N62" s="134"/>
      <c r="O62" s="129">
        <f t="shared" si="14"/>
        <v>0</v>
      </c>
      <c r="P62" s="130"/>
      <c r="Q62" s="105">
        <f t="shared" si="11"/>
        <v>0</v>
      </c>
      <c r="S62" s="28"/>
      <c r="T62" s="28"/>
      <c r="U62" s="28"/>
      <c r="V62" s="27"/>
      <c r="W62" s="24"/>
      <c r="X62" s="28"/>
      <c r="Y62" s="28"/>
    </row>
    <row r="63" spans="1:25" x14ac:dyDescent="0.2">
      <c r="A63" s="65">
        <f t="shared" si="12"/>
        <v>0</v>
      </c>
      <c r="B63" s="23"/>
      <c r="C63" s="65">
        <f t="shared" si="13"/>
        <v>0</v>
      </c>
      <c r="D63" s="145"/>
      <c r="E63" s="146"/>
      <c r="F63" s="139"/>
      <c r="G63" s="140"/>
      <c r="H63" s="140"/>
      <c r="I63" s="140"/>
      <c r="J63" s="141"/>
      <c r="K63" s="133"/>
      <c r="L63" s="134"/>
      <c r="M63" s="133"/>
      <c r="N63" s="134"/>
      <c r="O63" s="129">
        <f t="shared" si="14"/>
        <v>0</v>
      </c>
      <c r="P63" s="130"/>
      <c r="Q63" s="105">
        <f t="shared" si="11"/>
        <v>0</v>
      </c>
      <c r="S63" s="28"/>
      <c r="T63" s="28"/>
      <c r="U63" s="28"/>
      <c r="V63" s="27"/>
      <c r="W63" s="24"/>
      <c r="X63" s="28"/>
      <c r="Y63" s="28"/>
    </row>
    <row r="64" spans="1:25" x14ac:dyDescent="0.2">
      <c r="A64" s="65">
        <f t="shared" si="12"/>
        <v>0</v>
      </c>
      <c r="B64" s="23"/>
      <c r="C64" s="65">
        <f t="shared" si="13"/>
        <v>0</v>
      </c>
      <c r="D64" s="145"/>
      <c r="E64" s="146"/>
      <c r="F64" s="139"/>
      <c r="G64" s="140"/>
      <c r="H64" s="140"/>
      <c r="I64" s="140"/>
      <c r="J64" s="141"/>
      <c r="K64" s="133"/>
      <c r="L64" s="134"/>
      <c r="M64" s="133"/>
      <c r="N64" s="134"/>
      <c r="O64" s="129">
        <f t="shared" si="14"/>
        <v>0</v>
      </c>
      <c r="P64" s="130"/>
      <c r="Q64" s="105">
        <f t="shared" si="11"/>
        <v>0</v>
      </c>
      <c r="S64" s="28"/>
      <c r="T64" s="28"/>
      <c r="U64" s="28"/>
      <c r="V64" s="27"/>
      <c r="W64" s="24"/>
      <c r="X64" s="28"/>
      <c r="Y64" s="28"/>
    </row>
    <row r="65" spans="1:25" x14ac:dyDescent="0.2">
      <c r="A65" s="65">
        <f t="shared" si="12"/>
        <v>0</v>
      </c>
      <c r="B65" s="23"/>
      <c r="C65" s="65">
        <f t="shared" si="13"/>
        <v>0</v>
      </c>
      <c r="D65" s="145"/>
      <c r="E65" s="146"/>
      <c r="F65" s="139"/>
      <c r="G65" s="140"/>
      <c r="H65" s="140"/>
      <c r="I65" s="140"/>
      <c r="J65" s="141"/>
      <c r="K65" s="133"/>
      <c r="L65" s="134"/>
      <c r="M65" s="133"/>
      <c r="N65" s="134"/>
      <c r="O65" s="129">
        <f t="shared" si="14"/>
        <v>0</v>
      </c>
      <c r="P65" s="130"/>
      <c r="Q65" s="105">
        <f t="shared" si="11"/>
        <v>0</v>
      </c>
      <c r="S65" s="28"/>
      <c r="T65" s="28"/>
      <c r="U65" s="28"/>
      <c r="V65" s="27"/>
      <c r="W65" s="24"/>
      <c r="X65" s="28"/>
      <c r="Y65" s="28"/>
    </row>
    <row r="66" spans="1:25" x14ac:dyDescent="0.2">
      <c r="A66" s="65">
        <f t="shared" si="12"/>
        <v>0</v>
      </c>
      <c r="B66" s="23"/>
      <c r="C66" s="65">
        <f t="shared" si="13"/>
        <v>0</v>
      </c>
      <c r="D66" s="145"/>
      <c r="E66" s="146"/>
      <c r="F66" s="139"/>
      <c r="G66" s="140"/>
      <c r="H66" s="140"/>
      <c r="I66" s="140"/>
      <c r="J66" s="141"/>
      <c r="K66" s="133"/>
      <c r="L66" s="134"/>
      <c r="M66" s="133"/>
      <c r="N66" s="134"/>
      <c r="O66" s="129">
        <f t="shared" si="14"/>
        <v>0</v>
      </c>
      <c r="P66" s="130"/>
      <c r="Q66" s="105">
        <f t="shared" si="11"/>
        <v>0</v>
      </c>
      <c r="S66" s="28"/>
      <c r="T66" s="28"/>
      <c r="U66" s="28"/>
      <c r="V66" s="27"/>
      <c r="W66" s="24"/>
      <c r="X66" s="28"/>
      <c r="Y66" s="28"/>
    </row>
    <row r="67" spans="1:25" x14ac:dyDescent="0.2">
      <c r="A67" s="65">
        <f t="shared" si="12"/>
        <v>0</v>
      </c>
      <c r="B67" s="23"/>
      <c r="C67" s="65">
        <f t="shared" si="13"/>
        <v>0</v>
      </c>
      <c r="D67" s="145"/>
      <c r="E67" s="146"/>
      <c r="F67" s="139"/>
      <c r="G67" s="140"/>
      <c r="H67" s="140"/>
      <c r="I67" s="140"/>
      <c r="J67" s="141"/>
      <c r="K67" s="133"/>
      <c r="L67" s="134"/>
      <c r="M67" s="133"/>
      <c r="N67" s="134"/>
      <c r="O67" s="129">
        <f t="shared" si="14"/>
        <v>0</v>
      </c>
      <c r="P67" s="130"/>
      <c r="Q67" s="105">
        <f t="shared" si="11"/>
        <v>0</v>
      </c>
      <c r="S67" s="28"/>
      <c r="T67" s="28"/>
      <c r="U67" s="28"/>
      <c r="V67" s="27"/>
      <c r="W67" s="24"/>
      <c r="X67" s="28"/>
      <c r="Y67" s="28"/>
    </row>
    <row r="68" spans="1:25" x14ac:dyDescent="0.2">
      <c r="A68" s="65">
        <f t="shared" si="12"/>
        <v>0</v>
      </c>
      <c r="B68" s="23"/>
      <c r="C68" s="65">
        <f t="shared" si="13"/>
        <v>0</v>
      </c>
      <c r="D68" s="145"/>
      <c r="E68" s="146"/>
      <c r="F68" s="139"/>
      <c r="G68" s="140"/>
      <c r="H68" s="140"/>
      <c r="I68" s="140"/>
      <c r="J68" s="141"/>
      <c r="K68" s="133"/>
      <c r="L68" s="134"/>
      <c r="M68" s="133"/>
      <c r="N68" s="134"/>
      <c r="O68" s="129">
        <f t="shared" si="14"/>
        <v>0</v>
      </c>
      <c r="P68" s="130"/>
      <c r="Q68" s="105">
        <f t="shared" si="11"/>
        <v>0</v>
      </c>
      <c r="S68" s="28"/>
      <c r="T68" s="28"/>
      <c r="U68" s="28"/>
      <c r="V68" s="27"/>
      <c r="W68" s="24"/>
      <c r="X68" s="28"/>
      <c r="Y68" s="28"/>
    </row>
    <row r="69" spans="1:25" x14ac:dyDescent="0.2">
      <c r="A69" s="66">
        <f t="shared" si="12"/>
        <v>0</v>
      </c>
      <c r="B69" s="26"/>
      <c r="C69" s="66">
        <f t="shared" si="13"/>
        <v>0</v>
      </c>
      <c r="D69" s="147"/>
      <c r="E69" s="148"/>
      <c r="F69" s="142"/>
      <c r="G69" s="143"/>
      <c r="H69" s="143"/>
      <c r="I69" s="143"/>
      <c r="J69" s="144"/>
      <c r="K69" s="137"/>
      <c r="L69" s="138"/>
      <c r="M69" s="137"/>
      <c r="N69" s="138"/>
      <c r="O69" s="131">
        <f t="shared" si="14"/>
        <v>0</v>
      </c>
      <c r="P69" s="132"/>
      <c r="Q69" s="106">
        <f t="shared" si="11"/>
        <v>0</v>
      </c>
      <c r="S69" s="28"/>
      <c r="T69" s="28"/>
      <c r="U69" s="28"/>
      <c r="V69" s="27"/>
      <c r="W69" s="24"/>
      <c r="X69" s="28"/>
      <c r="Y69" s="28"/>
    </row>
    <row r="70" spans="1:25" ht="12" thickBot="1" x14ac:dyDescent="0.25">
      <c r="A70" s="1" t="s">
        <v>48</v>
      </c>
      <c r="D70" s="10"/>
      <c r="E70" s="10"/>
      <c r="F70" s="10"/>
      <c r="G70" s="10"/>
      <c r="H70" s="10"/>
      <c r="I70" s="4"/>
      <c r="J70" s="10"/>
      <c r="K70" s="10"/>
      <c r="L70" s="10"/>
      <c r="M70" s="10"/>
      <c r="N70" s="21"/>
      <c r="Q70" s="107">
        <f>SUM(Q45:Q69)</f>
        <v>0</v>
      </c>
      <c r="S70" s="30"/>
      <c r="T70" s="30"/>
      <c r="U70" s="30"/>
      <c r="V70" s="30"/>
      <c r="W70" s="30"/>
      <c r="X70" s="28"/>
      <c r="Y70" s="28"/>
    </row>
    <row r="71" spans="1:25" x14ac:dyDescent="0.2">
      <c r="A71" s="1"/>
      <c r="D71" s="10"/>
      <c r="E71" s="10"/>
      <c r="F71" s="10"/>
      <c r="G71" s="10"/>
      <c r="H71" s="10"/>
      <c r="I71" s="4"/>
      <c r="J71" s="10"/>
      <c r="K71" s="10"/>
      <c r="L71" s="10"/>
      <c r="M71" s="10"/>
      <c r="N71" s="21"/>
      <c r="Q71" s="108"/>
      <c r="S71" s="30"/>
      <c r="T71" s="30"/>
      <c r="U71" s="30"/>
      <c r="V71" s="30"/>
      <c r="W71" s="30"/>
      <c r="X71" s="28"/>
      <c r="Y71" s="28"/>
    </row>
    <row r="72" spans="1:25" ht="12" thickBot="1" x14ac:dyDescent="0.25">
      <c r="Q72" s="109"/>
      <c r="S72" s="28"/>
      <c r="T72" s="28"/>
      <c r="U72" s="28"/>
      <c r="V72" s="28"/>
      <c r="W72" s="28"/>
      <c r="X72" s="28"/>
      <c r="Y72" s="28"/>
    </row>
    <row r="73" spans="1:25" s="32" customFormat="1" ht="15.75" thickBot="1" x14ac:dyDescent="0.3">
      <c r="A73" s="31" t="s">
        <v>16</v>
      </c>
      <c r="Q73" s="110">
        <f>Q38+Q70</f>
        <v>0</v>
      </c>
      <c r="S73" s="33"/>
      <c r="T73" s="33"/>
      <c r="U73" s="33"/>
      <c r="V73" s="33"/>
      <c r="W73" s="33"/>
      <c r="X73" s="33"/>
      <c r="Y73" s="33"/>
    </row>
    <row r="74" spans="1:25" x14ac:dyDescent="0.2">
      <c r="Q74" s="10"/>
      <c r="S74" s="28"/>
      <c r="T74" s="28"/>
      <c r="U74" s="28"/>
      <c r="V74" s="28"/>
      <c r="W74" s="28"/>
      <c r="X74" s="28"/>
      <c r="Y74" s="28"/>
    </row>
    <row r="75" spans="1:25" x14ac:dyDescent="0.2">
      <c r="A75" s="1" t="s">
        <v>56</v>
      </c>
    </row>
    <row r="76" spans="1:25" x14ac:dyDescent="0.2">
      <c r="A76" s="2" t="str">
        <f>IF(B3=2019,"Indtastningsfelter ( BEMÆRK - kun data fra indefrysningsperioden 1/9-31/12 2019)","Indtastningsfelter ( BEMÆRK - kun data fra indefrysningsperioden 1/9-31/12 2020)")</f>
        <v>Indtastningsfelter ( BEMÆRK - kun data fra indefrysningsperioden 1/9-31/12 2019)</v>
      </c>
    </row>
    <row r="78" spans="1:25" x14ac:dyDescent="0.2">
      <c r="A78" s="1" t="s">
        <v>114</v>
      </c>
    </row>
    <row r="79" spans="1:25" x14ac:dyDescent="0.2">
      <c r="A79" s="2" t="str">
        <f>IF(B3=2019,"Indtastningsfelter ( BEMÆRK - kun data fra feriepengeperioden 1/1-31/8 2019)","Indtastningsfelter ( BEMÆRK - kun data fra feriepengeperioden 1/9-31/12 2020)")</f>
        <v>Indtastningsfelter ( BEMÆRK - kun data fra feriepengeperioden 1/1-31/8 2019)</v>
      </c>
    </row>
  </sheetData>
  <sheetProtection sheet="1" objects="1" scenarios="1"/>
  <mergeCells count="134">
    <mergeCell ref="D45:E45"/>
    <mergeCell ref="D46:E46"/>
    <mergeCell ref="D47:E47"/>
    <mergeCell ref="D48:E48"/>
    <mergeCell ref="D49:E49"/>
    <mergeCell ref="B11:J11"/>
    <mergeCell ref="K11:P11"/>
    <mergeCell ref="B43:J43"/>
    <mergeCell ref="K43:P43"/>
    <mergeCell ref="D44:E44"/>
    <mergeCell ref="K44:L44"/>
    <mergeCell ref="F44:J44"/>
    <mergeCell ref="M44:N44"/>
    <mergeCell ref="O44:P44"/>
    <mergeCell ref="F45:J45"/>
    <mergeCell ref="F46:J46"/>
    <mergeCell ref="F47:J47"/>
    <mergeCell ref="F48:J48"/>
    <mergeCell ref="F49:J49"/>
    <mergeCell ref="O45:P45"/>
    <mergeCell ref="O46:P46"/>
    <mergeCell ref="O47:P47"/>
    <mergeCell ref="O48:P48"/>
    <mergeCell ref="O49:P49"/>
    <mergeCell ref="D55:E55"/>
    <mergeCell ref="D56:E56"/>
    <mergeCell ref="D57:E57"/>
    <mergeCell ref="D58:E58"/>
    <mergeCell ref="D59:E59"/>
    <mergeCell ref="D50:E50"/>
    <mergeCell ref="D51:E51"/>
    <mergeCell ref="D52:E52"/>
    <mergeCell ref="D53:E53"/>
    <mergeCell ref="D54:E54"/>
    <mergeCell ref="D65:E65"/>
    <mergeCell ref="D66:E66"/>
    <mergeCell ref="D67:E67"/>
    <mergeCell ref="D68:E68"/>
    <mergeCell ref="D69:E69"/>
    <mergeCell ref="D60:E60"/>
    <mergeCell ref="D61:E61"/>
    <mergeCell ref="D62:E62"/>
    <mergeCell ref="D63:E63"/>
    <mergeCell ref="D64:E64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65:L65"/>
    <mergeCell ref="K66:L66"/>
    <mergeCell ref="K67:L67"/>
    <mergeCell ref="K68:L68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F55:J55"/>
    <mergeCell ref="F56:J56"/>
    <mergeCell ref="F57:J57"/>
    <mergeCell ref="F58:J58"/>
    <mergeCell ref="F59:J59"/>
    <mergeCell ref="F50:J50"/>
    <mergeCell ref="F51:J51"/>
    <mergeCell ref="F52:J52"/>
    <mergeCell ref="F53:J53"/>
    <mergeCell ref="F54:J54"/>
    <mergeCell ref="F65:J65"/>
    <mergeCell ref="F66:J66"/>
    <mergeCell ref="F67:J67"/>
    <mergeCell ref="F68:J68"/>
    <mergeCell ref="F69:J69"/>
    <mergeCell ref="F60:J60"/>
    <mergeCell ref="F61:J61"/>
    <mergeCell ref="F62:J62"/>
    <mergeCell ref="F63:J63"/>
    <mergeCell ref="F64:J64"/>
    <mergeCell ref="M69:N69"/>
    <mergeCell ref="M60:N60"/>
    <mergeCell ref="M61:N61"/>
    <mergeCell ref="M62:N62"/>
    <mergeCell ref="M63:N63"/>
    <mergeCell ref="M64:N64"/>
    <mergeCell ref="M55:N55"/>
    <mergeCell ref="M56:N56"/>
    <mergeCell ref="M57:N57"/>
    <mergeCell ref="M58:N58"/>
    <mergeCell ref="M59:N59"/>
    <mergeCell ref="M65:N65"/>
    <mergeCell ref="M66:N66"/>
    <mergeCell ref="M67:N67"/>
    <mergeCell ref="M68:N68"/>
    <mergeCell ref="M50:N50"/>
    <mergeCell ref="M51:N51"/>
    <mergeCell ref="M52:N52"/>
    <mergeCell ref="M53:N53"/>
    <mergeCell ref="M54:N54"/>
    <mergeCell ref="M45:N45"/>
    <mergeCell ref="M46:N46"/>
    <mergeCell ref="M47:N47"/>
    <mergeCell ref="M48:N48"/>
    <mergeCell ref="M49:N49"/>
    <mergeCell ref="O55:P55"/>
    <mergeCell ref="O56:P56"/>
    <mergeCell ref="O57:P57"/>
    <mergeCell ref="O58:P58"/>
    <mergeCell ref="O59:P59"/>
    <mergeCell ref="O50:P50"/>
    <mergeCell ref="O51:P51"/>
    <mergeCell ref="O52:P52"/>
    <mergeCell ref="O53:P53"/>
    <mergeCell ref="O54:P54"/>
    <mergeCell ref="O65:P65"/>
    <mergeCell ref="O66:P66"/>
    <mergeCell ref="O67:P67"/>
    <mergeCell ref="O68:P68"/>
    <mergeCell ref="O69:P69"/>
    <mergeCell ref="O60:P60"/>
    <mergeCell ref="O61:P61"/>
    <mergeCell ref="O62:P62"/>
    <mergeCell ref="O63:P63"/>
    <mergeCell ref="O64:P64"/>
  </mergeCells>
  <conditionalFormatting sqref="S13:S37 K45:K46 M45:M47 O45:O46 Q45:Q69">
    <cfRule type="cellIs" dxfId="30" priority="16" operator="equal">
      <formula>0</formula>
    </cfRule>
  </conditionalFormatting>
  <conditionalFormatting sqref="A45:C45 F45">
    <cfRule type="cellIs" dxfId="29" priority="21" operator="equal">
      <formula>0</formula>
    </cfRule>
  </conditionalFormatting>
  <conditionalFormatting sqref="A13:R37">
    <cfRule type="cellIs" dxfId="28" priority="20" operator="equal">
      <formula>0</formula>
    </cfRule>
  </conditionalFormatting>
  <conditionalFormatting sqref="A46:C46 F46">
    <cfRule type="cellIs" dxfId="27" priority="13" operator="equal">
      <formula>0</formula>
    </cfRule>
  </conditionalFormatting>
  <conditionalFormatting sqref="A47:C69">
    <cfRule type="cellIs" dxfId="26" priority="11" operator="equal">
      <formula>0</formula>
    </cfRule>
  </conditionalFormatting>
  <conditionalFormatting sqref="D45">
    <cfRule type="cellIs" dxfId="25" priority="7" operator="equal">
      <formula>0</formula>
    </cfRule>
  </conditionalFormatting>
  <conditionalFormatting sqref="D46:D69">
    <cfRule type="cellIs" dxfId="24" priority="6" operator="equal">
      <formula>0</formula>
    </cfRule>
  </conditionalFormatting>
  <conditionalFormatting sqref="K47:K69">
    <cfRule type="cellIs" dxfId="23" priority="5" operator="equal">
      <formula>0</formula>
    </cfRule>
  </conditionalFormatting>
  <conditionalFormatting sqref="F47:F69">
    <cfRule type="cellIs" dxfId="22" priority="4" operator="equal">
      <formula>0</formula>
    </cfRule>
  </conditionalFormatting>
  <conditionalFormatting sqref="M48:M69">
    <cfRule type="cellIs" dxfId="21" priority="3" operator="equal">
      <formula>0</formula>
    </cfRule>
  </conditionalFormatting>
  <conditionalFormatting sqref="O47:O69">
    <cfRule type="cellIs" dxfId="20" priority="1" operator="equal">
      <formula>0</formula>
    </cfRule>
  </conditionalFormatting>
  <dataValidations count="2">
    <dataValidation type="list" operator="greaterThanOrEqual" allowBlank="1" showInputMessage="1" showErrorMessage="1" errorTitle="Fejl " error="Beregningen foretages fra 2019_x000a_" sqref="B3">
      <formula1>"2019,2020"</formula1>
    </dataValidation>
    <dataValidation type="list" allowBlank="1" showInputMessage="1" showErrorMessage="1" sqref="H7">
      <formula1>"Ja,Nej"</formula1>
    </dataValidation>
  </dataValidations>
  <pageMargins left="0.70866141732283472" right="0.70866141732283472" top="1.1417322834645669" bottom="0.31496062992125984" header="0.31496062992125984" footer="0.11811023622047245"/>
  <pageSetup paperSize="9" scale="81" orientation="landscape" r:id="rId1"/>
  <headerFooter>
    <oddHeader>&amp;L&amp;G</oddHeader>
    <oddFooter>&amp;C&amp;A&amp;Rside &amp;P af &amp;N</oddFooter>
  </headerFooter>
  <rowBreaks count="1" manualBreakCount="1">
    <brk id="40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pageSetUpPr fitToPage="1"/>
  </sheetPr>
  <dimension ref="A1:R46"/>
  <sheetViews>
    <sheetView zoomScaleNormal="100" workbookViewId="0">
      <selection activeCell="C10" sqref="C10:F12"/>
    </sheetView>
  </sheetViews>
  <sheetFormatPr defaultRowHeight="11.25" x14ac:dyDescent="0.2"/>
  <cols>
    <col min="1" max="1" width="25.42578125" style="2" customWidth="1"/>
    <col min="2" max="3" width="7.7109375" style="2" customWidth="1"/>
    <col min="4" max="4" width="12.28515625" style="2" customWidth="1"/>
    <col min="5" max="5" width="9.140625" style="2" customWidth="1"/>
    <col min="6" max="6" width="8.42578125" style="2" customWidth="1"/>
    <col min="7" max="7" width="9.140625" style="2" customWidth="1"/>
    <col min="8" max="9" width="8" style="2" customWidth="1"/>
    <col min="10" max="10" width="10.140625" style="2" customWidth="1"/>
    <col min="11" max="11" width="4" style="2" customWidth="1"/>
    <col min="12" max="12" width="10.5703125" style="2" bestFit="1" customWidth="1"/>
    <col min="13" max="13" width="9.140625" style="2"/>
    <col min="14" max="14" width="3.7109375" style="2" customWidth="1"/>
    <col min="15" max="15" width="9.140625" style="2"/>
    <col min="16" max="16" width="10" style="2" customWidth="1"/>
    <col min="17" max="16384" width="9.140625" style="2"/>
  </cols>
  <sheetData>
    <row r="1" spans="1:16" ht="15" x14ac:dyDescent="0.25">
      <c r="A1" s="76" t="str">
        <f>'Feriepenge og ferietillæg'!A1</f>
        <v>"Selskabsnavn"</v>
      </c>
    </row>
    <row r="3" spans="1:16" x14ac:dyDescent="0.2">
      <c r="A3" s="2" t="s">
        <v>43</v>
      </c>
      <c r="B3" s="77">
        <f>'Feriepenge og ferietillæg'!B3</f>
        <v>2019</v>
      </c>
      <c r="L3" s="116" t="s">
        <v>110</v>
      </c>
      <c r="M3" s="117"/>
      <c r="N3" s="117"/>
      <c r="O3" s="117"/>
      <c r="P3" s="118"/>
    </row>
    <row r="4" spans="1:16" x14ac:dyDescent="0.2">
      <c r="L4" s="119"/>
      <c r="M4" s="120"/>
      <c r="N4" s="120"/>
      <c r="O4" s="120"/>
      <c r="P4" s="121"/>
    </row>
    <row r="5" spans="1:16" ht="12.75" x14ac:dyDescent="0.2">
      <c r="A5" s="11" t="str">
        <f>"Opgørelse af  indefrosne feriemidler ultimo "&amp;B3</f>
        <v>Opgørelse af  indefrosne feriemidler ultimo 2019</v>
      </c>
      <c r="B5" s="1"/>
      <c r="C5" s="1"/>
    </row>
    <row r="6" spans="1:16" x14ac:dyDescent="0.2">
      <c r="J6" s="10"/>
    </row>
    <row r="7" spans="1:16" s="74" customFormat="1" ht="18" customHeight="1" x14ac:dyDescent="0.25">
      <c r="A7" s="73" t="s">
        <v>27</v>
      </c>
    </row>
    <row r="8" spans="1:16" x14ac:dyDescent="0.2">
      <c r="A8" s="3" t="str">
        <f>"Eksempel pr. 31. december " &amp; B3</f>
        <v>Eksempel pr. 31. december 2019</v>
      </c>
      <c r="B8" s="122" t="s">
        <v>97</v>
      </c>
      <c r="C8" s="123"/>
      <c r="D8" s="123"/>
      <c r="E8" s="122" t="s">
        <v>99</v>
      </c>
      <c r="F8" s="123"/>
      <c r="G8" s="124"/>
      <c r="H8" s="122" t="s">
        <v>53</v>
      </c>
      <c r="I8" s="124"/>
      <c r="J8" s="10"/>
    </row>
    <row r="9" spans="1:16" ht="67.5" x14ac:dyDescent="0.2">
      <c r="A9" s="1" t="s">
        <v>1</v>
      </c>
      <c r="B9" s="57" t="s">
        <v>11</v>
      </c>
      <c r="C9" s="57" t="s">
        <v>26</v>
      </c>
      <c r="D9" s="62" t="s">
        <v>112</v>
      </c>
      <c r="E9" s="57" t="s">
        <v>85</v>
      </c>
      <c r="F9" s="57" t="s">
        <v>51</v>
      </c>
      <c r="G9" s="61" t="s">
        <v>52</v>
      </c>
      <c r="H9" s="57" t="s">
        <v>98</v>
      </c>
      <c r="I9" s="61" t="s">
        <v>15</v>
      </c>
      <c r="J9" s="55" t="s">
        <v>24</v>
      </c>
      <c r="K9" s="56"/>
      <c r="L9" s="48" t="str">
        <f>IF(B3=2019,"Anvendes ikke i 2019","Optjente feriedage i  "&amp; "    " &amp; B3-1 &amp; "   (01.08. - 31.12.)")</f>
        <v>Anvendes ikke i 2019</v>
      </c>
      <c r="M9" s="48" t="str">
        <f>IF(B3=2019,"Anvendes ikke i 2019","Feriepenge-forpligtelse i " &amp; B3-1 &amp;"  - 12,5% af lønomk.")</f>
        <v>Anvendes ikke i 2019</v>
      </c>
      <c r="N9" s="56"/>
      <c r="O9" s="57" t="s">
        <v>44</v>
      </c>
      <c r="P9" s="57" t="s">
        <v>55</v>
      </c>
    </row>
    <row r="10" spans="1:16" x14ac:dyDescent="0.2">
      <c r="A10" s="63">
        <f>'Feriepenge og ferietillæg'!A13</f>
        <v>0</v>
      </c>
      <c r="B10" s="64">
        <f>'Feriepenge og ferietillæg'!B13</f>
        <v>0</v>
      </c>
      <c r="C10" s="67"/>
      <c r="D10" s="68"/>
      <c r="E10" s="69"/>
      <c r="F10" s="42"/>
      <c r="G10" s="7">
        <f>-SUM(E10:F10)</f>
        <v>0</v>
      </c>
      <c r="H10" s="7">
        <f t="shared" ref="H10:H34" si="0">25/12*C10</f>
        <v>0</v>
      </c>
      <c r="I10" s="13">
        <f t="shared" ref="I10:I34" si="1">SUM(H10:H10)</f>
        <v>0</v>
      </c>
      <c r="J10" s="16">
        <f t="shared" ref="J10:J34" si="2">ROUND((D10+G10)*12.5%,0)</f>
        <v>0</v>
      </c>
      <c r="K10" s="2" t="str">
        <f>IF(I10&gt;25,"Fejl i antal dage. Der kan maksimalt indefryses 25 dage","")</f>
        <v/>
      </c>
      <c r="L10" s="50"/>
      <c r="M10" s="50"/>
      <c r="O10" s="20">
        <f>IF($B$3=2019,+I10,+I10+L10)</f>
        <v>0</v>
      </c>
      <c r="P10" s="20">
        <f>IF($B$3=2019,+J10,+J10+M10)</f>
        <v>0</v>
      </c>
    </row>
    <row r="11" spans="1:16" x14ac:dyDescent="0.2">
      <c r="A11" s="65">
        <f>'Feriepenge og ferietillæg'!A14</f>
        <v>0</v>
      </c>
      <c r="B11" s="23">
        <f>'Feriepenge og ferietillæg'!B14</f>
        <v>0</v>
      </c>
      <c r="C11" s="36"/>
      <c r="D11" s="70"/>
      <c r="E11" s="41"/>
      <c r="F11" s="43"/>
      <c r="G11" s="8">
        <f t="shared" ref="G11:G34" si="3">-SUM(E11:F11)</f>
        <v>0</v>
      </c>
      <c r="H11" s="8">
        <f t="shared" si="0"/>
        <v>0</v>
      </c>
      <c r="I11" s="14">
        <f t="shared" si="1"/>
        <v>0</v>
      </c>
      <c r="J11" s="17">
        <f t="shared" si="2"/>
        <v>0</v>
      </c>
      <c r="K11" s="2" t="str">
        <f t="shared" ref="K11:K34" si="4">IF(I11&gt;25,"Fejl i antal dage. Der kan maksimalt indefryses 25 dage","")</f>
        <v/>
      </c>
      <c r="L11" s="51"/>
      <c r="M11" s="51"/>
      <c r="O11" s="20">
        <f t="shared" ref="O11:O34" si="5">IF($B$3=2019,+I11,+I11+L11)</f>
        <v>0</v>
      </c>
      <c r="P11" s="20">
        <f t="shared" ref="P11:P34" si="6">IF($B$3=2019,+J11,+J11+M11)</f>
        <v>0</v>
      </c>
    </row>
    <row r="12" spans="1:16" x14ac:dyDescent="0.2">
      <c r="A12" s="65">
        <f>'Feriepenge og ferietillæg'!A15</f>
        <v>0</v>
      </c>
      <c r="B12" s="23">
        <f>'Feriepenge og ferietillæg'!B15</f>
        <v>0</v>
      </c>
      <c r="C12" s="36"/>
      <c r="D12" s="70"/>
      <c r="E12" s="41"/>
      <c r="F12" s="43"/>
      <c r="G12" s="8">
        <f t="shared" si="3"/>
        <v>0</v>
      </c>
      <c r="H12" s="8">
        <f t="shared" si="0"/>
        <v>0</v>
      </c>
      <c r="I12" s="14">
        <f t="shared" si="1"/>
        <v>0</v>
      </c>
      <c r="J12" s="17">
        <f t="shared" si="2"/>
        <v>0</v>
      </c>
      <c r="L12" s="51"/>
      <c r="M12" s="51"/>
      <c r="O12" s="20">
        <f t="shared" si="5"/>
        <v>0</v>
      </c>
      <c r="P12" s="20">
        <f t="shared" si="6"/>
        <v>0</v>
      </c>
    </row>
    <row r="13" spans="1:16" x14ac:dyDescent="0.2">
      <c r="A13" s="65">
        <f>'Feriepenge og ferietillæg'!A16</f>
        <v>0</v>
      </c>
      <c r="B13" s="23">
        <f>'Feriepenge og ferietillæg'!B16</f>
        <v>0</v>
      </c>
      <c r="C13" s="36"/>
      <c r="D13" s="70"/>
      <c r="E13" s="41">
        <v>0</v>
      </c>
      <c r="F13" s="43">
        <v>0</v>
      </c>
      <c r="G13" s="8">
        <f t="shared" si="3"/>
        <v>0</v>
      </c>
      <c r="H13" s="8">
        <f t="shared" si="0"/>
        <v>0</v>
      </c>
      <c r="I13" s="14">
        <f t="shared" si="1"/>
        <v>0</v>
      </c>
      <c r="J13" s="17">
        <f t="shared" si="2"/>
        <v>0</v>
      </c>
      <c r="K13" s="2" t="str">
        <f t="shared" ref="K13:K17" si="7">IF(I13&gt;25,"Fejl i antal dage. Der kan maksimalt indefryses 25 dage","")</f>
        <v/>
      </c>
      <c r="L13" s="51"/>
      <c r="M13" s="51"/>
      <c r="O13" s="20">
        <f t="shared" si="5"/>
        <v>0</v>
      </c>
      <c r="P13" s="20">
        <f t="shared" si="6"/>
        <v>0</v>
      </c>
    </row>
    <row r="14" spans="1:16" x14ac:dyDescent="0.2">
      <c r="A14" s="65">
        <f>'Feriepenge og ferietillæg'!A17</f>
        <v>0</v>
      </c>
      <c r="B14" s="23">
        <f>'Feriepenge og ferietillæg'!B17</f>
        <v>0</v>
      </c>
      <c r="C14" s="36"/>
      <c r="D14" s="70"/>
      <c r="E14" s="41">
        <v>0</v>
      </c>
      <c r="F14" s="43">
        <v>0</v>
      </c>
      <c r="G14" s="8">
        <f t="shared" si="3"/>
        <v>0</v>
      </c>
      <c r="H14" s="8">
        <f t="shared" si="0"/>
        <v>0</v>
      </c>
      <c r="I14" s="14">
        <f t="shared" si="1"/>
        <v>0</v>
      </c>
      <c r="J14" s="17">
        <f t="shared" si="2"/>
        <v>0</v>
      </c>
      <c r="K14" s="2" t="str">
        <f t="shared" si="7"/>
        <v/>
      </c>
      <c r="L14" s="51"/>
      <c r="M14" s="51"/>
      <c r="O14" s="20">
        <f t="shared" si="5"/>
        <v>0</v>
      </c>
      <c r="P14" s="20">
        <f t="shared" si="6"/>
        <v>0</v>
      </c>
    </row>
    <row r="15" spans="1:16" x14ac:dyDescent="0.2">
      <c r="A15" s="65">
        <f>'Feriepenge og ferietillæg'!A18</f>
        <v>0</v>
      </c>
      <c r="B15" s="23">
        <f>'Feriepenge og ferietillæg'!B18</f>
        <v>0</v>
      </c>
      <c r="C15" s="36"/>
      <c r="D15" s="70"/>
      <c r="E15" s="41">
        <v>0</v>
      </c>
      <c r="F15" s="43">
        <v>0</v>
      </c>
      <c r="G15" s="8">
        <f t="shared" si="3"/>
        <v>0</v>
      </c>
      <c r="H15" s="8">
        <f t="shared" si="0"/>
        <v>0</v>
      </c>
      <c r="I15" s="14">
        <f t="shared" si="1"/>
        <v>0</v>
      </c>
      <c r="J15" s="17">
        <f t="shared" si="2"/>
        <v>0</v>
      </c>
      <c r="K15" s="2" t="str">
        <f t="shared" si="7"/>
        <v/>
      </c>
      <c r="L15" s="51"/>
      <c r="M15" s="51"/>
      <c r="O15" s="20">
        <f t="shared" si="5"/>
        <v>0</v>
      </c>
      <c r="P15" s="20">
        <f t="shared" si="6"/>
        <v>0</v>
      </c>
    </row>
    <row r="16" spans="1:16" x14ac:dyDescent="0.2">
      <c r="A16" s="65">
        <f>'Feriepenge og ferietillæg'!A19</f>
        <v>0</v>
      </c>
      <c r="B16" s="23">
        <f>'Feriepenge og ferietillæg'!B19</f>
        <v>0</v>
      </c>
      <c r="C16" s="36"/>
      <c r="D16" s="70"/>
      <c r="E16" s="41">
        <v>0</v>
      </c>
      <c r="F16" s="43">
        <v>0</v>
      </c>
      <c r="G16" s="8">
        <f t="shared" si="3"/>
        <v>0</v>
      </c>
      <c r="H16" s="8">
        <f t="shared" si="0"/>
        <v>0</v>
      </c>
      <c r="I16" s="14">
        <f t="shared" si="1"/>
        <v>0</v>
      </c>
      <c r="J16" s="17">
        <f t="shared" si="2"/>
        <v>0</v>
      </c>
      <c r="K16" s="2" t="str">
        <f t="shared" si="7"/>
        <v/>
      </c>
      <c r="L16" s="51"/>
      <c r="M16" s="51"/>
      <c r="O16" s="20">
        <f t="shared" si="5"/>
        <v>0</v>
      </c>
      <c r="P16" s="20">
        <f t="shared" si="6"/>
        <v>0</v>
      </c>
    </row>
    <row r="17" spans="1:16" x14ac:dyDescent="0.2">
      <c r="A17" s="65">
        <f>'Feriepenge og ferietillæg'!A20</f>
        <v>0</v>
      </c>
      <c r="B17" s="23">
        <f>'Feriepenge og ferietillæg'!B20</f>
        <v>0</v>
      </c>
      <c r="C17" s="36"/>
      <c r="D17" s="70"/>
      <c r="E17" s="41">
        <v>0</v>
      </c>
      <c r="F17" s="43">
        <v>0</v>
      </c>
      <c r="G17" s="8">
        <f t="shared" si="3"/>
        <v>0</v>
      </c>
      <c r="H17" s="8">
        <f t="shared" si="0"/>
        <v>0</v>
      </c>
      <c r="I17" s="14">
        <f t="shared" si="1"/>
        <v>0</v>
      </c>
      <c r="J17" s="17">
        <f t="shared" si="2"/>
        <v>0</v>
      </c>
      <c r="K17" s="2" t="str">
        <f t="shared" si="7"/>
        <v/>
      </c>
      <c r="L17" s="51"/>
      <c r="M17" s="51"/>
      <c r="O17" s="20">
        <f t="shared" si="5"/>
        <v>0</v>
      </c>
      <c r="P17" s="20">
        <f t="shared" si="6"/>
        <v>0</v>
      </c>
    </row>
    <row r="18" spans="1:16" x14ac:dyDescent="0.2">
      <c r="A18" s="65">
        <f>'Feriepenge og ferietillæg'!A21</f>
        <v>0</v>
      </c>
      <c r="B18" s="23">
        <f>'Feriepenge og ferietillæg'!B21</f>
        <v>0</v>
      </c>
      <c r="C18" s="36"/>
      <c r="D18" s="70"/>
      <c r="E18" s="41">
        <v>0</v>
      </c>
      <c r="F18" s="43">
        <v>0</v>
      </c>
      <c r="G18" s="8">
        <f t="shared" si="3"/>
        <v>0</v>
      </c>
      <c r="H18" s="8">
        <f t="shared" si="0"/>
        <v>0</v>
      </c>
      <c r="I18" s="14">
        <f t="shared" si="1"/>
        <v>0</v>
      </c>
      <c r="J18" s="17">
        <f t="shared" si="2"/>
        <v>0</v>
      </c>
      <c r="K18" s="2" t="str">
        <f t="shared" ref="K18:K22" si="8">IF(I18&gt;25,"Fejl i antal dage. Der kan maksimalt indefryses 25 dage","")</f>
        <v/>
      </c>
      <c r="L18" s="51"/>
      <c r="M18" s="51"/>
      <c r="O18" s="20">
        <f t="shared" si="5"/>
        <v>0</v>
      </c>
      <c r="P18" s="20">
        <f t="shared" si="6"/>
        <v>0</v>
      </c>
    </row>
    <row r="19" spans="1:16" x14ac:dyDescent="0.2">
      <c r="A19" s="65">
        <f>'Feriepenge og ferietillæg'!A22</f>
        <v>0</v>
      </c>
      <c r="B19" s="23">
        <f>'Feriepenge og ferietillæg'!B22</f>
        <v>0</v>
      </c>
      <c r="C19" s="36"/>
      <c r="D19" s="70"/>
      <c r="E19" s="41">
        <v>0</v>
      </c>
      <c r="F19" s="43">
        <v>0</v>
      </c>
      <c r="G19" s="8">
        <f t="shared" si="3"/>
        <v>0</v>
      </c>
      <c r="H19" s="8">
        <f t="shared" si="0"/>
        <v>0</v>
      </c>
      <c r="I19" s="14">
        <f t="shared" si="1"/>
        <v>0</v>
      </c>
      <c r="J19" s="17">
        <f t="shared" si="2"/>
        <v>0</v>
      </c>
      <c r="K19" s="2" t="str">
        <f t="shared" si="8"/>
        <v/>
      </c>
      <c r="L19" s="51"/>
      <c r="M19" s="51"/>
      <c r="O19" s="20">
        <f t="shared" si="5"/>
        <v>0</v>
      </c>
      <c r="P19" s="20">
        <f t="shared" si="6"/>
        <v>0</v>
      </c>
    </row>
    <row r="20" spans="1:16" x14ac:dyDescent="0.2">
      <c r="A20" s="65">
        <f>'Feriepenge og ferietillæg'!A23</f>
        <v>0</v>
      </c>
      <c r="B20" s="23">
        <f>'Feriepenge og ferietillæg'!B23</f>
        <v>0</v>
      </c>
      <c r="C20" s="36"/>
      <c r="D20" s="70"/>
      <c r="E20" s="41">
        <v>0</v>
      </c>
      <c r="F20" s="43">
        <v>0</v>
      </c>
      <c r="G20" s="8">
        <f t="shared" si="3"/>
        <v>0</v>
      </c>
      <c r="H20" s="8">
        <f t="shared" si="0"/>
        <v>0</v>
      </c>
      <c r="I20" s="14">
        <f t="shared" si="1"/>
        <v>0</v>
      </c>
      <c r="J20" s="17">
        <f t="shared" si="2"/>
        <v>0</v>
      </c>
      <c r="K20" s="2" t="str">
        <f t="shared" si="8"/>
        <v/>
      </c>
      <c r="L20" s="51"/>
      <c r="M20" s="51"/>
      <c r="O20" s="20">
        <f t="shared" si="5"/>
        <v>0</v>
      </c>
      <c r="P20" s="20">
        <f t="shared" si="6"/>
        <v>0</v>
      </c>
    </row>
    <row r="21" spans="1:16" x14ac:dyDescent="0.2">
      <c r="A21" s="65">
        <f>'Feriepenge og ferietillæg'!A24</f>
        <v>0</v>
      </c>
      <c r="B21" s="23">
        <f>'Feriepenge og ferietillæg'!B24</f>
        <v>0</v>
      </c>
      <c r="C21" s="36"/>
      <c r="D21" s="70"/>
      <c r="E21" s="41">
        <v>0</v>
      </c>
      <c r="F21" s="43">
        <v>0</v>
      </c>
      <c r="G21" s="8">
        <f t="shared" si="3"/>
        <v>0</v>
      </c>
      <c r="H21" s="8">
        <f t="shared" si="0"/>
        <v>0</v>
      </c>
      <c r="I21" s="14">
        <f t="shared" si="1"/>
        <v>0</v>
      </c>
      <c r="J21" s="17">
        <f t="shared" si="2"/>
        <v>0</v>
      </c>
      <c r="K21" s="2" t="str">
        <f t="shared" si="8"/>
        <v/>
      </c>
      <c r="L21" s="51"/>
      <c r="M21" s="51"/>
      <c r="O21" s="20">
        <f t="shared" si="5"/>
        <v>0</v>
      </c>
      <c r="P21" s="20">
        <f t="shared" si="6"/>
        <v>0</v>
      </c>
    </row>
    <row r="22" spans="1:16" x14ac:dyDescent="0.2">
      <c r="A22" s="65">
        <f>'Feriepenge og ferietillæg'!A25</f>
        <v>0</v>
      </c>
      <c r="B22" s="23">
        <f>'Feriepenge og ferietillæg'!B25</f>
        <v>0</v>
      </c>
      <c r="C22" s="36"/>
      <c r="D22" s="70"/>
      <c r="E22" s="41">
        <v>0</v>
      </c>
      <c r="F22" s="43">
        <v>0</v>
      </c>
      <c r="G22" s="8">
        <f t="shared" si="3"/>
        <v>0</v>
      </c>
      <c r="H22" s="8">
        <f t="shared" si="0"/>
        <v>0</v>
      </c>
      <c r="I22" s="14">
        <f t="shared" si="1"/>
        <v>0</v>
      </c>
      <c r="J22" s="17">
        <f t="shared" si="2"/>
        <v>0</v>
      </c>
      <c r="K22" s="2" t="str">
        <f t="shared" si="8"/>
        <v/>
      </c>
      <c r="L22" s="51"/>
      <c r="M22" s="51"/>
      <c r="O22" s="20">
        <f t="shared" si="5"/>
        <v>0</v>
      </c>
      <c r="P22" s="20">
        <f t="shared" si="6"/>
        <v>0</v>
      </c>
    </row>
    <row r="23" spans="1:16" x14ac:dyDescent="0.2">
      <c r="A23" s="65">
        <f>'Feriepenge og ferietillæg'!A26</f>
        <v>0</v>
      </c>
      <c r="B23" s="23">
        <f>'Feriepenge og ferietillæg'!B26</f>
        <v>0</v>
      </c>
      <c r="C23" s="36"/>
      <c r="D23" s="70"/>
      <c r="E23" s="41">
        <v>0</v>
      </c>
      <c r="F23" s="43">
        <v>0</v>
      </c>
      <c r="G23" s="8">
        <f t="shared" si="3"/>
        <v>0</v>
      </c>
      <c r="H23" s="8">
        <f t="shared" si="0"/>
        <v>0</v>
      </c>
      <c r="I23" s="14">
        <f t="shared" si="1"/>
        <v>0</v>
      </c>
      <c r="J23" s="17">
        <f t="shared" si="2"/>
        <v>0</v>
      </c>
      <c r="K23" s="2" t="str">
        <f t="shared" ref="K23:K27" si="9">IF(I23&gt;25,"Fejl i antal dage. Der kan maksimalt indefryses 25 dage","")</f>
        <v/>
      </c>
      <c r="L23" s="51"/>
      <c r="M23" s="51"/>
      <c r="O23" s="20">
        <f t="shared" si="5"/>
        <v>0</v>
      </c>
      <c r="P23" s="20">
        <f t="shared" si="6"/>
        <v>0</v>
      </c>
    </row>
    <row r="24" spans="1:16" x14ac:dyDescent="0.2">
      <c r="A24" s="65">
        <f>'Feriepenge og ferietillæg'!A27</f>
        <v>0</v>
      </c>
      <c r="B24" s="23">
        <f>'Feriepenge og ferietillæg'!B27</f>
        <v>0</v>
      </c>
      <c r="C24" s="36"/>
      <c r="D24" s="70"/>
      <c r="E24" s="41">
        <v>0</v>
      </c>
      <c r="F24" s="43">
        <v>0</v>
      </c>
      <c r="G24" s="8">
        <f t="shared" si="3"/>
        <v>0</v>
      </c>
      <c r="H24" s="8">
        <f t="shared" si="0"/>
        <v>0</v>
      </c>
      <c r="I24" s="14">
        <f t="shared" si="1"/>
        <v>0</v>
      </c>
      <c r="J24" s="17">
        <f t="shared" si="2"/>
        <v>0</v>
      </c>
      <c r="K24" s="2" t="str">
        <f t="shared" si="9"/>
        <v/>
      </c>
      <c r="L24" s="51"/>
      <c r="M24" s="51"/>
      <c r="O24" s="20">
        <f t="shared" si="5"/>
        <v>0</v>
      </c>
      <c r="P24" s="20">
        <f t="shared" si="6"/>
        <v>0</v>
      </c>
    </row>
    <row r="25" spans="1:16" x14ac:dyDescent="0.2">
      <c r="A25" s="65">
        <f>'Feriepenge og ferietillæg'!A28</f>
        <v>0</v>
      </c>
      <c r="B25" s="23">
        <f>'Feriepenge og ferietillæg'!B28</f>
        <v>0</v>
      </c>
      <c r="C25" s="36"/>
      <c r="D25" s="70"/>
      <c r="E25" s="41">
        <v>0</v>
      </c>
      <c r="F25" s="43">
        <v>0</v>
      </c>
      <c r="G25" s="8">
        <f t="shared" si="3"/>
        <v>0</v>
      </c>
      <c r="H25" s="8">
        <f t="shared" si="0"/>
        <v>0</v>
      </c>
      <c r="I25" s="14">
        <f t="shared" si="1"/>
        <v>0</v>
      </c>
      <c r="J25" s="17">
        <f t="shared" si="2"/>
        <v>0</v>
      </c>
      <c r="K25" s="2" t="str">
        <f t="shared" si="9"/>
        <v/>
      </c>
      <c r="L25" s="51"/>
      <c r="M25" s="51"/>
      <c r="O25" s="20">
        <f t="shared" si="5"/>
        <v>0</v>
      </c>
      <c r="P25" s="20">
        <f t="shared" si="6"/>
        <v>0</v>
      </c>
    </row>
    <row r="26" spans="1:16" x14ac:dyDescent="0.2">
      <c r="A26" s="65">
        <f>'Feriepenge og ferietillæg'!A29</f>
        <v>0</v>
      </c>
      <c r="B26" s="23">
        <f>'Feriepenge og ferietillæg'!B29</f>
        <v>0</v>
      </c>
      <c r="C26" s="36"/>
      <c r="D26" s="70"/>
      <c r="E26" s="41">
        <v>0</v>
      </c>
      <c r="F26" s="43">
        <v>0</v>
      </c>
      <c r="G26" s="8">
        <f t="shared" si="3"/>
        <v>0</v>
      </c>
      <c r="H26" s="8">
        <f t="shared" si="0"/>
        <v>0</v>
      </c>
      <c r="I26" s="14">
        <f t="shared" si="1"/>
        <v>0</v>
      </c>
      <c r="J26" s="17">
        <f t="shared" si="2"/>
        <v>0</v>
      </c>
      <c r="K26" s="2" t="str">
        <f t="shared" si="9"/>
        <v/>
      </c>
      <c r="L26" s="51"/>
      <c r="M26" s="51"/>
      <c r="O26" s="20">
        <f t="shared" si="5"/>
        <v>0</v>
      </c>
      <c r="P26" s="20">
        <f t="shared" si="6"/>
        <v>0</v>
      </c>
    </row>
    <row r="27" spans="1:16" x14ac:dyDescent="0.2">
      <c r="A27" s="65">
        <f>'Feriepenge og ferietillæg'!A30</f>
        <v>0</v>
      </c>
      <c r="B27" s="23">
        <f>'Feriepenge og ferietillæg'!B30</f>
        <v>0</v>
      </c>
      <c r="C27" s="36"/>
      <c r="D27" s="70"/>
      <c r="E27" s="41">
        <v>0</v>
      </c>
      <c r="F27" s="43">
        <v>0</v>
      </c>
      <c r="G27" s="8">
        <f t="shared" si="3"/>
        <v>0</v>
      </c>
      <c r="H27" s="8">
        <f t="shared" si="0"/>
        <v>0</v>
      </c>
      <c r="I27" s="14">
        <f t="shared" si="1"/>
        <v>0</v>
      </c>
      <c r="J27" s="17">
        <f t="shared" si="2"/>
        <v>0</v>
      </c>
      <c r="K27" s="2" t="str">
        <f t="shared" si="9"/>
        <v/>
      </c>
      <c r="L27" s="51"/>
      <c r="M27" s="51"/>
      <c r="O27" s="20">
        <f t="shared" si="5"/>
        <v>0</v>
      </c>
      <c r="P27" s="20">
        <f t="shared" si="6"/>
        <v>0</v>
      </c>
    </row>
    <row r="28" spans="1:16" x14ac:dyDescent="0.2">
      <c r="A28" s="65">
        <f>'Feriepenge og ferietillæg'!A31</f>
        <v>0</v>
      </c>
      <c r="B28" s="23">
        <f>'Feriepenge og ferietillæg'!B31</f>
        <v>0</v>
      </c>
      <c r="C28" s="36"/>
      <c r="D28" s="70"/>
      <c r="E28" s="41">
        <v>0</v>
      </c>
      <c r="F28" s="43">
        <v>0</v>
      </c>
      <c r="G28" s="8">
        <f t="shared" si="3"/>
        <v>0</v>
      </c>
      <c r="H28" s="8">
        <f t="shared" si="0"/>
        <v>0</v>
      </c>
      <c r="I28" s="14">
        <f t="shared" si="1"/>
        <v>0</v>
      </c>
      <c r="J28" s="17">
        <f t="shared" si="2"/>
        <v>0</v>
      </c>
      <c r="K28" s="2" t="str">
        <f t="shared" si="4"/>
        <v/>
      </c>
      <c r="L28" s="51"/>
      <c r="M28" s="51"/>
      <c r="O28" s="20">
        <f t="shared" si="5"/>
        <v>0</v>
      </c>
      <c r="P28" s="20">
        <f t="shared" si="6"/>
        <v>0</v>
      </c>
    </row>
    <row r="29" spans="1:16" x14ac:dyDescent="0.2">
      <c r="A29" s="65">
        <f>'Feriepenge og ferietillæg'!A32</f>
        <v>0</v>
      </c>
      <c r="B29" s="23">
        <f>'Feriepenge og ferietillæg'!B32</f>
        <v>0</v>
      </c>
      <c r="C29" s="36"/>
      <c r="D29" s="70"/>
      <c r="E29" s="41">
        <v>0</v>
      </c>
      <c r="F29" s="43">
        <v>0</v>
      </c>
      <c r="G29" s="8">
        <f t="shared" si="3"/>
        <v>0</v>
      </c>
      <c r="H29" s="8">
        <f t="shared" si="0"/>
        <v>0</v>
      </c>
      <c r="I29" s="14">
        <f t="shared" si="1"/>
        <v>0</v>
      </c>
      <c r="J29" s="17">
        <f t="shared" si="2"/>
        <v>0</v>
      </c>
      <c r="K29" s="2" t="str">
        <f t="shared" si="4"/>
        <v/>
      </c>
      <c r="L29" s="51"/>
      <c r="M29" s="51"/>
      <c r="O29" s="20">
        <f t="shared" si="5"/>
        <v>0</v>
      </c>
      <c r="P29" s="20">
        <f t="shared" si="6"/>
        <v>0</v>
      </c>
    </row>
    <row r="30" spans="1:16" x14ac:dyDescent="0.2">
      <c r="A30" s="65">
        <f>'Feriepenge og ferietillæg'!A33</f>
        <v>0</v>
      </c>
      <c r="B30" s="23">
        <f>'Feriepenge og ferietillæg'!B33</f>
        <v>0</v>
      </c>
      <c r="C30" s="36"/>
      <c r="D30" s="70"/>
      <c r="E30" s="41">
        <v>0</v>
      </c>
      <c r="F30" s="43">
        <v>0</v>
      </c>
      <c r="G30" s="8">
        <f t="shared" si="3"/>
        <v>0</v>
      </c>
      <c r="H30" s="8">
        <f t="shared" si="0"/>
        <v>0</v>
      </c>
      <c r="I30" s="14">
        <f t="shared" si="1"/>
        <v>0</v>
      </c>
      <c r="J30" s="17">
        <f t="shared" si="2"/>
        <v>0</v>
      </c>
      <c r="K30" s="2" t="str">
        <f t="shared" si="4"/>
        <v/>
      </c>
      <c r="L30" s="51"/>
      <c r="M30" s="51"/>
      <c r="O30" s="20">
        <f t="shared" si="5"/>
        <v>0</v>
      </c>
      <c r="P30" s="20">
        <f t="shared" si="6"/>
        <v>0</v>
      </c>
    </row>
    <row r="31" spans="1:16" x14ac:dyDescent="0.2">
      <c r="A31" s="65">
        <f>'Feriepenge og ferietillæg'!A34</f>
        <v>0</v>
      </c>
      <c r="B31" s="23">
        <f>'Feriepenge og ferietillæg'!B34</f>
        <v>0</v>
      </c>
      <c r="C31" s="36"/>
      <c r="D31" s="70"/>
      <c r="E31" s="41">
        <v>0</v>
      </c>
      <c r="F31" s="43">
        <v>0</v>
      </c>
      <c r="G31" s="8">
        <f t="shared" si="3"/>
        <v>0</v>
      </c>
      <c r="H31" s="8">
        <f t="shared" si="0"/>
        <v>0</v>
      </c>
      <c r="I31" s="14">
        <f t="shared" si="1"/>
        <v>0</v>
      </c>
      <c r="J31" s="17">
        <f t="shared" si="2"/>
        <v>0</v>
      </c>
      <c r="K31" s="2" t="str">
        <f t="shared" si="4"/>
        <v/>
      </c>
      <c r="L31" s="51"/>
      <c r="M31" s="51"/>
      <c r="O31" s="20">
        <f t="shared" si="5"/>
        <v>0</v>
      </c>
      <c r="P31" s="20">
        <f t="shared" si="6"/>
        <v>0</v>
      </c>
    </row>
    <row r="32" spans="1:16" x14ac:dyDescent="0.2">
      <c r="A32" s="65">
        <f>'Feriepenge og ferietillæg'!A35</f>
        <v>0</v>
      </c>
      <c r="B32" s="23">
        <f>'Feriepenge og ferietillæg'!B35</f>
        <v>0</v>
      </c>
      <c r="C32" s="36"/>
      <c r="D32" s="70"/>
      <c r="E32" s="41">
        <v>0</v>
      </c>
      <c r="F32" s="43">
        <v>0</v>
      </c>
      <c r="G32" s="8">
        <f t="shared" si="3"/>
        <v>0</v>
      </c>
      <c r="H32" s="8">
        <f t="shared" si="0"/>
        <v>0</v>
      </c>
      <c r="I32" s="14">
        <f t="shared" si="1"/>
        <v>0</v>
      </c>
      <c r="J32" s="17">
        <f t="shared" si="2"/>
        <v>0</v>
      </c>
      <c r="K32" s="2" t="str">
        <f t="shared" si="4"/>
        <v/>
      </c>
      <c r="L32" s="51"/>
      <c r="M32" s="51"/>
      <c r="O32" s="20">
        <f t="shared" si="5"/>
        <v>0</v>
      </c>
      <c r="P32" s="20">
        <f t="shared" si="6"/>
        <v>0</v>
      </c>
    </row>
    <row r="33" spans="1:18" x14ac:dyDescent="0.2">
      <c r="A33" s="65">
        <f>'Feriepenge og ferietillæg'!A36</f>
        <v>0</v>
      </c>
      <c r="B33" s="23">
        <f>'Feriepenge og ferietillæg'!B36</f>
        <v>0</v>
      </c>
      <c r="C33" s="36"/>
      <c r="D33" s="70"/>
      <c r="E33" s="41">
        <v>0</v>
      </c>
      <c r="F33" s="43">
        <v>0</v>
      </c>
      <c r="G33" s="8">
        <f t="shared" si="3"/>
        <v>0</v>
      </c>
      <c r="H33" s="8">
        <f t="shared" si="0"/>
        <v>0</v>
      </c>
      <c r="I33" s="14">
        <f t="shared" si="1"/>
        <v>0</v>
      </c>
      <c r="J33" s="17">
        <f t="shared" si="2"/>
        <v>0</v>
      </c>
      <c r="K33" s="2" t="str">
        <f t="shared" si="4"/>
        <v/>
      </c>
      <c r="L33" s="51"/>
      <c r="M33" s="51"/>
      <c r="O33" s="20">
        <f t="shared" si="5"/>
        <v>0</v>
      </c>
      <c r="P33" s="20">
        <f t="shared" si="6"/>
        <v>0</v>
      </c>
    </row>
    <row r="34" spans="1:18" ht="12" thickBot="1" x14ac:dyDescent="0.25">
      <c r="A34" s="66">
        <f>'Feriepenge og ferietillæg'!A37</f>
        <v>0</v>
      </c>
      <c r="B34" s="26">
        <f>'Feriepenge og ferietillæg'!B37</f>
        <v>0</v>
      </c>
      <c r="C34" s="38"/>
      <c r="D34" s="71"/>
      <c r="E34" s="72">
        <v>0</v>
      </c>
      <c r="F34" s="44">
        <v>0</v>
      </c>
      <c r="G34" s="9">
        <f t="shared" si="3"/>
        <v>0</v>
      </c>
      <c r="H34" s="9">
        <f t="shared" si="0"/>
        <v>0</v>
      </c>
      <c r="I34" s="15">
        <f t="shared" si="1"/>
        <v>0</v>
      </c>
      <c r="J34" s="18">
        <f t="shared" si="2"/>
        <v>0</v>
      </c>
      <c r="K34" s="2" t="str">
        <f t="shared" si="4"/>
        <v/>
      </c>
      <c r="L34" s="52"/>
      <c r="M34" s="52"/>
      <c r="O34" s="75">
        <f t="shared" si="5"/>
        <v>0</v>
      </c>
      <c r="P34" s="75">
        <f t="shared" si="6"/>
        <v>0</v>
      </c>
    </row>
    <row r="35" spans="1:18" ht="12" thickBot="1" x14ac:dyDescent="0.25">
      <c r="A35" s="1" t="s">
        <v>17</v>
      </c>
      <c r="D35" s="10"/>
      <c r="E35" s="10"/>
      <c r="F35" s="10"/>
      <c r="G35" s="10"/>
      <c r="J35" s="12">
        <f>SUM(J10:J34)</f>
        <v>0</v>
      </c>
      <c r="L35" s="49">
        <f>SUM(L10:L34)</f>
        <v>0</v>
      </c>
      <c r="M35" s="49">
        <f>SUM(M10:M34)</f>
        <v>0</v>
      </c>
      <c r="N35" s="19"/>
      <c r="O35" s="49">
        <f>SUM(O10:O34)</f>
        <v>0</v>
      </c>
      <c r="P35" s="49">
        <f>SUM(P10:P34)</f>
        <v>0</v>
      </c>
    </row>
    <row r="36" spans="1:18" x14ac:dyDescent="0.2">
      <c r="A36" s="2" t="s">
        <v>23</v>
      </c>
      <c r="J36" s="10"/>
    </row>
    <row r="37" spans="1:18" ht="12" thickBot="1" x14ac:dyDescent="0.25">
      <c r="J37" s="10"/>
    </row>
    <row r="38" spans="1:18" s="32" customFormat="1" ht="15.75" thickBot="1" x14ac:dyDescent="0.3">
      <c r="A38" s="31" t="s">
        <v>16</v>
      </c>
      <c r="J38" s="12">
        <f>J35</f>
        <v>0</v>
      </c>
      <c r="L38" s="33"/>
      <c r="M38" s="33"/>
      <c r="N38" s="33"/>
      <c r="O38" s="33"/>
      <c r="P38" s="33"/>
      <c r="Q38" s="33"/>
      <c r="R38" s="33"/>
    </row>
    <row r="39" spans="1:18" x14ac:dyDescent="0.2">
      <c r="D39" s="10"/>
    </row>
    <row r="40" spans="1:18" x14ac:dyDescent="0.2">
      <c r="A40" s="1" t="s">
        <v>56</v>
      </c>
    </row>
    <row r="41" spans="1:18" x14ac:dyDescent="0.2">
      <c r="A41" s="2" t="str">
        <f>IF(B3=2019,"Indtastningsfelter ( BEMÆRK - kun data fra indefrysningsperioden 1/9-31/12 2019)","Indtastningsfelter ( BEMÆRK - kun data fra indefrysningsperioden 1/1-31/8 2020)")</f>
        <v>Indtastningsfelter ( BEMÆRK - kun data fra indefrysningsperioden 1/9-31/12 2019)</v>
      </c>
    </row>
    <row r="43" spans="1:18" x14ac:dyDescent="0.2">
      <c r="A43" s="1" t="s">
        <v>25</v>
      </c>
    </row>
    <row r="44" spans="1:18" x14ac:dyDescent="0.2">
      <c r="A44" s="2" t="s">
        <v>30</v>
      </c>
    </row>
    <row r="45" spans="1:18" x14ac:dyDescent="0.2">
      <c r="A45" s="2" t="s">
        <v>109</v>
      </c>
    </row>
    <row r="46" spans="1:18" x14ac:dyDescent="0.2">
      <c r="A46" s="2" t="s">
        <v>28</v>
      </c>
    </row>
  </sheetData>
  <sheetProtection sheet="1" objects="1" scenarios="1"/>
  <mergeCells count="4">
    <mergeCell ref="E8:G8"/>
    <mergeCell ref="H8:I8"/>
    <mergeCell ref="B8:D8"/>
    <mergeCell ref="L3:P4"/>
  </mergeCells>
  <conditionalFormatting sqref="N10:O10 N11:N34 C10:K34">
    <cfRule type="cellIs" dxfId="19" priority="19" operator="equal">
      <formula>0</formula>
    </cfRule>
  </conditionalFormatting>
  <conditionalFormatting sqref="P10">
    <cfRule type="cellIs" dxfId="18" priority="14" operator="equal">
      <formula>0</formula>
    </cfRule>
  </conditionalFormatting>
  <conditionalFormatting sqref="L10:M34">
    <cfRule type="cellIs" dxfId="17" priority="15" operator="equal">
      <formula>0</formula>
    </cfRule>
  </conditionalFormatting>
  <conditionalFormatting sqref="O11:O34">
    <cfRule type="cellIs" dxfId="16" priority="9" operator="equal">
      <formula>0</formula>
    </cfRule>
  </conditionalFormatting>
  <conditionalFormatting sqref="P11:P34">
    <cfRule type="cellIs" dxfId="15" priority="8" operator="equal">
      <formula>0</formula>
    </cfRule>
  </conditionalFormatting>
  <conditionalFormatting sqref="A11:B11">
    <cfRule type="cellIs" dxfId="14" priority="2" operator="equal">
      <formula>0</formula>
    </cfRule>
  </conditionalFormatting>
  <conditionalFormatting sqref="A12:B34">
    <cfRule type="cellIs" dxfId="13" priority="1" operator="equal">
      <formula>0</formula>
    </cfRule>
  </conditionalFormatting>
  <conditionalFormatting sqref="A10:B10">
    <cfRule type="cellIs" dxfId="12" priority="3" operator="equal">
      <formula>0</formula>
    </cfRule>
  </conditionalFormatting>
  <dataValidations disablePrompts="1" count="1">
    <dataValidation type="whole" operator="greaterThanOrEqual" allowBlank="1" showInputMessage="1" showErrorMessage="1" errorTitle="Fejl " error="Beregningen foretages fra 2019_x000a_" sqref="B3">
      <formula1>2019</formula1>
    </dataValidation>
  </dataValidations>
  <pageMargins left="0.70866141732283472" right="0.70866141732283472" top="1.1417322834645669" bottom="0.31496062992125984" header="0.31496062992125984" footer="0.11811023622047245"/>
  <pageSetup paperSize="9" scale="85" orientation="landscape" r:id="rId1"/>
  <headerFooter>
    <oddHeader>&amp;L&amp;G</oddHeader>
    <oddFooter>&amp;C&amp;A&amp;Rside &amp;P af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R47"/>
  <sheetViews>
    <sheetView zoomScaleNormal="100" workbookViewId="0">
      <selection activeCell="B10" sqref="B10:F12"/>
    </sheetView>
  </sheetViews>
  <sheetFormatPr defaultRowHeight="11.25" x14ac:dyDescent="0.2"/>
  <cols>
    <col min="1" max="1" width="25.42578125" style="2" customWidth="1"/>
    <col min="2" max="3" width="7.7109375" style="2" customWidth="1"/>
    <col min="4" max="4" width="12.28515625" style="2" customWidth="1"/>
    <col min="5" max="5" width="9.140625" style="2" customWidth="1"/>
    <col min="6" max="6" width="8.42578125" style="2" customWidth="1"/>
    <col min="7" max="7" width="9.140625" style="2" customWidth="1"/>
    <col min="8" max="9" width="8" style="2" customWidth="1"/>
    <col min="10" max="10" width="10.140625" style="2" customWidth="1"/>
    <col min="11" max="11" width="4.5703125" style="95" customWidth="1"/>
    <col min="12" max="12" width="10.5703125" style="2" bestFit="1" customWidth="1"/>
    <col min="13" max="13" width="9.140625" style="2"/>
    <col min="14" max="14" width="3.7109375" style="2" customWidth="1"/>
    <col min="15" max="15" width="9.140625" style="2"/>
    <col min="16" max="16" width="10" style="2" customWidth="1"/>
    <col min="17" max="17" width="2.42578125" style="2" customWidth="1"/>
    <col min="18" max="18" width="11.140625" style="2" customWidth="1"/>
    <col min="19" max="16384" width="9.140625" style="2"/>
  </cols>
  <sheetData>
    <row r="1" spans="1:18" ht="15" x14ac:dyDescent="0.25">
      <c r="A1" s="76" t="str">
        <f>'Feriepenge og ferietillæg'!A1</f>
        <v>"Selskabsnavn"</v>
      </c>
    </row>
    <row r="3" spans="1:18" x14ac:dyDescent="0.2">
      <c r="A3" s="2" t="s">
        <v>43</v>
      </c>
      <c r="B3" s="77">
        <f>'Feriepenge og ferietillæg'!B3</f>
        <v>2019</v>
      </c>
      <c r="L3" s="116" t="s">
        <v>111</v>
      </c>
      <c r="M3" s="117"/>
      <c r="N3" s="117"/>
      <c r="O3" s="117"/>
      <c r="P3" s="118"/>
    </row>
    <row r="4" spans="1:18" x14ac:dyDescent="0.2">
      <c r="L4" s="119"/>
      <c r="M4" s="120"/>
      <c r="N4" s="120"/>
      <c r="O4" s="120"/>
      <c r="P4" s="121"/>
    </row>
    <row r="5" spans="1:18" ht="12.75" x14ac:dyDescent="0.2">
      <c r="A5" s="11" t="str">
        <f>"Opgørelse af  indefrosne feriemidler ultimo "&amp;B3</f>
        <v>Opgørelse af  indefrosne feriemidler ultimo 2019</v>
      </c>
      <c r="B5" s="1"/>
      <c r="C5" s="1"/>
    </row>
    <row r="6" spans="1:18" x14ac:dyDescent="0.2">
      <c r="J6" s="10"/>
      <c r="R6" s="102"/>
    </row>
    <row r="7" spans="1:18" s="74" customFormat="1" ht="18" customHeight="1" x14ac:dyDescent="0.25">
      <c r="A7" s="73" t="s">
        <v>27</v>
      </c>
      <c r="K7" s="56"/>
    </row>
    <row r="8" spans="1:18" x14ac:dyDescent="0.2">
      <c r="A8" s="3" t="str">
        <f>"Eksempel pr. 31. december " &amp; B3</f>
        <v>Eksempel pr. 31. december 2019</v>
      </c>
      <c r="B8" s="122" t="s">
        <v>97</v>
      </c>
      <c r="C8" s="123"/>
      <c r="D8" s="123"/>
      <c r="E8" s="122" t="s">
        <v>99</v>
      </c>
      <c r="F8" s="123"/>
      <c r="G8" s="124"/>
      <c r="H8" s="122" t="s">
        <v>53</v>
      </c>
      <c r="I8" s="124"/>
      <c r="J8" s="10"/>
    </row>
    <row r="9" spans="1:18" ht="67.5" x14ac:dyDescent="0.2">
      <c r="A9" s="1" t="s">
        <v>1</v>
      </c>
      <c r="B9" s="101" t="str">
        <f>IF(B3=2019,"Ansat fra uge 36","Ansat fra uge 1")</f>
        <v>Ansat fra uge 36</v>
      </c>
      <c r="C9" s="57" t="str">
        <f>IF(B3=2019,"Ansat til uge 52","Ansat til uge 35")</f>
        <v>Ansat til uge 52</v>
      </c>
      <c r="D9" s="62" t="s">
        <v>112</v>
      </c>
      <c r="E9" s="57" t="s">
        <v>50</v>
      </c>
      <c r="F9" s="57" t="s">
        <v>51</v>
      </c>
      <c r="G9" s="61" t="s">
        <v>52</v>
      </c>
      <c r="H9" s="57" t="s">
        <v>98</v>
      </c>
      <c r="I9" s="61" t="s">
        <v>15</v>
      </c>
      <c r="J9" s="55" t="s">
        <v>24</v>
      </c>
      <c r="K9" s="56"/>
      <c r="L9" s="48" t="str">
        <f>IF(B3=2019,"Anvendes ikke i 2019","Optjente feriedage i  "&amp; "    " &amp; B3-1 &amp; "   (01.08. - 31.12.)")</f>
        <v>Anvendes ikke i 2019</v>
      </c>
      <c r="M9" s="48" t="str">
        <f>IF(B3=2019,"Anvendes ikke i 2019","Feriepenge-forpligtelse i " &amp; B3-1 &amp;"  - 12,5% af lønomk.")</f>
        <v>Anvendes ikke i 2019</v>
      </c>
      <c r="N9" s="56"/>
      <c r="O9" s="57" t="s">
        <v>44</v>
      </c>
      <c r="P9" s="57" t="s">
        <v>55</v>
      </c>
      <c r="R9" s="103" t="s">
        <v>113</v>
      </c>
    </row>
    <row r="10" spans="1:18" x14ac:dyDescent="0.2">
      <c r="A10" s="63">
        <f>'Feriepenge og ferietillæg'!A13</f>
        <v>0</v>
      </c>
      <c r="B10" s="98"/>
      <c r="C10" s="98"/>
      <c r="D10" s="68"/>
      <c r="E10" s="69"/>
      <c r="F10" s="42"/>
      <c r="G10" s="7">
        <f>-SUM(E10:F10)</f>
        <v>0</v>
      </c>
      <c r="H10" s="7">
        <f>IF(ISBLANK(D10),,25/52*(C10-B10+1))</f>
        <v>0</v>
      </c>
      <c r="I10" s="13">
        <f t="shared" ref="I10:I34" si="0">SUM(H10:H10)</f>
        <v>0</v>
      </c>
      <c r="J10" s="16">
        <f t="shared" ref="J10:J34" si="1">ROUND((D10+G10)*12.5%,0)</f>
        <v>0</v>
      </c>
      <c r="K10" s="96"/>
      <c r="L10" s="50"/>
      <c r="M10" s="50"/>
      <c r="O10" s="20">
        <f>IF($B$3=2019,+I10,+I10+L10)</f>
        <v>0</v>
      </c>
      <c r="P10" s="20">
        <f>IF($B$3=2019,+J10,+J10+M10)</f>
        <v>0</v>
      </c>
      <c r="R10" s="103" t="str">
        <f>IF(ISBLANK(D10),"",IF($B$3=2019,IF(AND(B10&gt;=36,C10&gt;=36,C10&lt;=52,B10&lt;=C10),"","Fejl i periode !"),IF(AND(B10&gt;=1,B10&lt;=35,C10&lt;=35,B10&lt;=C10),"","Fejl i periode!")))</f>
        <v/>
      </c>
    </row>
    <row r="11" spans="1:18" x14ac:dyDescent="0.2">
      <c r="A11" s="65">
        <f>'Feriepenge og ferietillæg'!A14</f>
        <v>0</v>
      </c>
      <c r="B11" s="99"/>
      <c r="C11" s="99"/>
      <c r="D11" s="70"/>
      <c r="E11" s="41"/>
      <c r="F11" s="43"/>
      <c r="G11" s="8">
        <f t="shared" ref="G11:G34" si="2">-SUM(E11:F11)</f>
        <v>0</v>
      </c>
      <c r="H11" s="8">
        <f t="shared" ref="H11:H34" si="3">IF(ISBLANK(D11),,25/52*(C11-B11+1))</f>
        <v>0</v>
      </c>
      <c r="I11" s="14">
        <f t="shared" si="0"/>
        <v>0</v>
      </c>
      <c r="J11" s="17">
        <f t="shared" si="1"/>
        <v>0</v>
      </c>
      <c r="K11" s="96"/>
      <c r="L11" s="51"/>
      <c r="M11" s="51"/>
      <c r="O11" s="20">
        <f t="shared" ref="O11:P34" si="4">IF($B$3=2019,+I11,+I11+L11)</f>
        <v>0</v>
      </c>
      <c r="P11" s="20">
        <f t="shared" si="4"/>
        <v>0</v>
      </c>
      <c r="R11" s="103" t="str">
        <f t="shared" ref="R11:R34" si="5">IF(ISBLANK(D11),"",IF($B$3=2019,IF(AND(B11&gt;=36,C11&gt;=36,C11&lt;=52,B11&lt;=C11),"","Fejl i periode !"),IF(AND(B11&gt;=1,B11&lt;=35,C11&lt;=35,B11&lt;=C11),"","Fejl i periode!")))</f>
        <v/>
      </c>
    </row>
    <row r="12" spans="1:18" x14ac:dyDescent="0.2">
      <c r="A12" s="65">
        <f>'Feriepenge og ferietillæg'!A15</f>
        <v>0</v>
      </c>
      <c r="B12" s="99"/>
      <c r="C12" s="99"/>
      <c r="D12" s="70"/>
      <c r="E12" s="41"/>
      <c r="F12" s="43"/>
      <c r="G12" s="8">
        <f t="shared" si="2"/>
        <v>0</v>
      </c>
      <c r="H12" s="8">
        <f t="shared" si="3"/>
        <v>0</v>
      </c>
      <c r="I12" s="14">
        <f t="shared" si="0"/>
        <v>0</v>
      </c>
      <c r="J12" s="17">
        <f t="shared" si="1"/>
        <v>0</v>
      </c>
      <c r="K12" s="96"/>
      <c r="L12" s="51"/>
      <c r="M12" s="51"/>
      <c r="O12" s="20">
        <f t="shared" si="4"/>
        <v>0</v>
      </c>
      <c r="P12" s="20">
        <f t="shared" si="4"/>
        <v>0</v>
      </c>
      <c r="R12" s="103" t="str">
        <f t="shared" si="5"/>
        <v/>
      </c>
    </row>
    <row r="13" spans="1:18" x14ac:dyDescent="0.2">
      <c r="A13" s="65">
        <f>'Feriepenge og ferietillæg'!A16</f>
        <v>0</v>
      </c>
      <c r="B13" s="99"/>
      <c r="C13" s="99"/>
      <c r="D13" s="70"/>
      <c r="E13" s="41">
        <v>0</v>
      </c>
      <c r="F13" s="43">
        <v>0</v>
      </c>
      <c r="G13" s="8">
        <f t="shared" si="2"/>
        <v>0</v>
      </c>
      <c r="H13" s="8">
        <f t="shared" si="3"/>
        <v>0</v>
      </c>
      <c r="I13" s="14">
        <f t="shared" si="0"/>
        <v>0</v>
      </c>
      <c r="J13" s="17">
        <f t="shared" si="1"/>
        <v>0</v>
      </c>
      <c r="K13" s="96"/>
      <c r="L13" s="51"/>
      <c r="M13" s="51"/>
      <c r="O13" s="20">
        <f t="shared" si="4"/>
        <v>0</v>
      </c>
      <c r="P13" s="20">
        <f t="shared" si="4"/>
        <v>0</v>
      </c>
      <c r="R13" s="103" t="str">
        <f t="shared" si="5"/>
        <v/>
      </c>
    </row>
    <row r="14" spans="1:18" x14ac:dyDescent="0.2">
      <c r="A14" s="65">
        <f>'Feriepenge og ferietillæg'!A17</f>
        <v>0</v>
      </c>
      <c r="B14" s="99"/>
      <c r="C14" s="99"/>
      <c r="D14" s="70"/>
      <c r="E14" s="41">
        <v>0</v>
      </c>
      <c r="F14" s="43">
        <v>0</v>
      </c>
      <c r="G14" s="8">
        <f t="shared" si="2"/>
        <v>0</v>
      </c>
      <c r="H14" s="8">
        <f t="shared" si="3"/>
        <v>0</v>
      </c>
      <c r="I14" s="14">
        <f t="shared" si="0"/>
        <v>0</v>
      </c>
      <c r="J14" s="17">
        <f t="shared" si="1"/>
        <v>0</v>
      </c>
      <c r="K14" s="96"/>
      <c r="L14" s="51"/>
      <c r="M14" s="51"/>
      <c r="O14" s="20">
        <f t="shared" si="4"/>
        <v>0</v>
      </c>
      <c r="P14" s="20">
        <f t="shared" si="4"/>
        <v>0</v>
      </c>
      <c r="R14" s="103" t="str">
        <f t="shared" si="5"/>
        <v/>
      </c>
    </row>
    <row r="15" spans="1:18" x14ac:dyDescent="0.2">
      <c r="A15" s="65">
        <f>'Feriepenge og ferietillæg'!A18</f>
        <v>0</v>
      </c>
      <c r="B15" s="99"/>
      <c r="C15" s="99"/>
      <c r="D15" s="70"/>
      <c r="E15" s="41">
        <v>0</v>
      </c>
      <c r="F15" s="43">
        <v>0</v>
      </c>
      <c r="G15" s="8">
        <f t="shared" si="2"/>
        <v>0</v>
      </c>
      <c r="H15" s="8">
        <f t="shared" si="3"/>
        <v>0</v>
      </c>
      <c r="I15" s="14">
        <f t="shared" si="0"/>
        <v>0</v>
      </c>
      <c r="J15" s="17">
        <f t="shared" si="1"/>
        <v>0</v>
      </c>
      <c r="K15" s="96"/>
      <c r="L15" s="51"/>
      <c r="M15" s="51"/>
      <c r="O15" s="20">
        <f t="shared" si="4"/>
        <v>0</v>
      </c>
      <c r="P15" s="20">
        <f t="shared" si="4"/>
        <v>0</v>
      </c>
      <c r="R15" s="103" t="str">
        <f t="shared" si="5"/>
        <v/>
      </c>
    </row>
    <row r="16" spans="1:18" x14ac:dyDescent="0.2">
      <c r="A16" s="65">
        <f>'Feriepenge og ferietillæg'!A19</f>
        <v>0</v>
      </c>
      <c r="B16" s="99"/>
      <c r="C16" s="99"/>
      <c r="D16" s="70"/>
      <c r="E16" s="41">
        <v>0</v>
      </c>
      <c r="F16" s="43">
        <v>0</v>
      </c>
      <c r="G16" s="8">
        <f t="shared" si="2"/>
        <v>0</v>
      </c>
      <c r="H16" s="8">
        <f t="shared" si="3"/>
        <v>0</v>
      </c>
      <c r="I16" s="14">
        <f t="shared" si="0"/>
        <v>0</v>
      </c>
      <c r="J16" s="17">
        <f t="shared" si="1"/>
        <v>0</v>
      </c>
      <c r="K16" s="96"/>
      <c r="L16" s="51"/>
      <c r="M16" s="51"/>
      <c r="O16" s="20">
        <f t="shared" si="4"/>
        <v>0</v>
      </c>
      <c r="P16" s="20">
        <f t="shared" si="4"/>
        <v>0</v>
      </c>
      <c r="R16" s="103" t="str">
        <f t="shared" si="5"/>
        <v/>
      </c>
    </row>
    <row r="17" spans="1:18" x14ac:dyDescent="0.2">
      <c r="A17" s="65">
        <f>'Feriepenge og ferietillæg'!A20</f>
        <v>0</v>
      </c>
      <c r="B17" s="99"/>
      <c r="C17" s="99"/>
      <c r="D17" s="70"/>
      <c r="E17" s="41">
        <v>0</v>
      </c>
      <c r="F17" s="43">
        <v>0</v>
      </c>
      <c r="G17" s="8">
        <f t="shared" si="2"/>
        <v>0</v>
      </c>
      <c r="H17" s="8">
        <f t="shared" si="3"/>
        <v>0</v>
      </c>
      <c r="I17" s="14">
        <f t="shared" si="0"/>
        <v>0</v>
      </c>
      <c r="J17" s="17">
        <f t="shared" si="1"/>
        <v>0</v>
      </c>
      <c r="K17" s="96"/>
      <c r="L17" s="51"/>
      <c r="M17" s="51"/>
      <c r="O17" s="20">
        <f t="shared" si="4"/>
        <v>0</v>
      </c>
      <c r="P17" s="20">
        <f t="shared" si="4"/>
        <v>0</v>
      </c>
      <c r="R17" s="103" t="str">
        <f t="shared" si="5"/>
        <v/>
      </c>
    </row>
    <row r="18" spans="1:18" x14ac:dyDescent="0.2">
      <c r="A18" s="65">
        <f>'Feriepenge og ferietillæg'!A21</f>
        <v>0</v>
      </c>
      <c r="B18" s="99"/>
      <c r="C18" s="99"/>
      <c r="D18" s="70"/>
      <c r="E18" s="41">
        <v>0</v>
      </c>
      <c r="F18" s="43">
        <v>0</v>
      </c>
      <c r="G18" s="8">
        <f t="shared" si="2"/>
        <v>0</v>
      </c>
      <c r="H18" s="8">
        <f t="shared" si="3"/>
        <v>0</v>
      </c>
      <c r="I18" s="14">
        <f t="shared" si="0"/>
        <v>0</v>
      </c>
      <c r="J18" s="17">
        <f t="shared" si="1"/>
        <v>0</v>
      </c>
      <c r="K18" s="96"/>
      <c r="L18" s="51"/>
      <c r="M18" s="51"/>
      <c r="O18" s="20">
        <f t="shared" si="4"/>
        <v>0</v>
      </c>
      <c r="P18" s="20">
        <f t="shared" si="4"/>
        <v>0</v>
      </c>
      <c r="R18" s="103" t="str">
        <f t="shared" si="5"/>
        <v/>
      </c>
    </row>
    <row r="19" spans="1:18" x14ac:dyDescent="0.2">
      <c r="A19" s="65">
        <f>'Feriepenge og ferietillæg'!A22</f>
        <v>0</v>
      </c>
      <c r="B19" s="99"/>
      <c r="C19" s="99"/>
      <c r="D19" s="70"/>
      <c r="E19" s="41">
        <v>0</v>
      </c>
      <c r="F19" s="43">
        <v>0</v>
      </c>
      <c r="G19" s="8">
        <f t="shared" si="2"/>
        <v>0</v>
      </c>
      <c r="H19" s="8">
        <f t="shared" si="3"/>
        <v>0</v>
      </c>
      <c r="I19" s="14">
        <f t="shared" si="0"/>
        <v>0</v>
      </c>
      <c r="J19" s="17">
        <f t="shared" si="1"/>
        <v>0</v>
      </c>
      <c r="K19" s="96"/>
      <c r="L19" s="51"/>
      <c r="M19" s="51"/>
      <c r="O19" s="20">
        <f t="shared" si="4"/>
        <v>0</v>
      </c>
      <c r="P19" s="20">
        <f t="shared" si="4"/>
        <v>0</v>
      </c>
      <c r="R19" s="103" t="str">
        <f t="shared" si="5"/>
        <v/>
      </c>
    </row>
    <row r="20" spans="1:18" x14ac:dyDescent="0.2">
      <c r="A20" s="65">
        <f>'Feriepenge og ferietillæg'!A23</f>
        <v>0</v>
      </c>
      <c r="B20" s="99"/>
      <c r="C20" s="99"/>
      <c r="D20" s="70"/>
      <c r="E20" s="41">
        <v>0</v>
      </c>
      <c r="F20" s="43">
        <v>0</v>
      </c>
      <c r="G20" s="8">
        <f t="shared" si="2"/>
        <v>0</v>
      </c>
      <c r="H20" s="8">
        <f t="shared" si="3"/>
        <v>0</v>
      </c>
      <c r="I20" s="14">
        <f t="shared" si="0"/>
        <v>0</v>
      </c>
      <c r="J20" s="17">
        <f t="shared" si="1"/>
        <v>0</v>
      </c>
      <c r="K20" s="96"/>
      <c r="L20" s="51"/>
      <c r="M20" s="51"/>
      <c r="O20" s="20">
        <f t="shared" si="4"/>
        <v>0</v>
      </c>
      <c r="P20" s="20">
        <f t="shared" si="4"/>
        <v>0</v>
      </c>
      <c r="R20" s="103" t="str">
        <f t="shared" si="5"/>
        <v/>
      </c>
    </row>
    <row r="21" spans="1:18" x14ac:dyDescent="0.2">
      <c r="A21" s="65">
        <f>'Feriepenge og ferietillæg'!A24</f>
        <v>0</v>
      </c>
      <c r="B21" s="99"/>
      <c r="C21" s="99"/>
      <c r="D21" s="70"/>
      <c r="E21" s="41">
        <v>0</v>
      </c>
      <c r="F21" s="43">
        <v>0</v>
      </c>
      <c r="G21" s="8">
        <f t="shared" si="2"/>
        <v>0</v>
      </c>
      <c r="H21" s="8">
        <f t="shared" si="3"/>
        <v>0</v>
      </c>
      <c r="I21" s="14">
        <f t="shared" si="0"/>
        <v>0</v>
      </c>
      <c r="J21" s="17">
        <f t="shared" si="1"/>
        <v>0</v>
      </c>
      <c r="K21" s="96"/>
      <c r="L21" s="51"/>
      <c r="M21" s="51"/>
      <c r="O21" s="20">
        <f t="shared" si="4"/>
        <v>0</v>
      </c>
      <c r="P21" s="20">
        <f t="shared" si="4"/>
        <v>0</v>
      </c>
      <c r="R21" s="103" t="str">
        <f t="shared" si="5"/>
        <v/>
      </c>
    </row>
    <row r="22" spans="1:18" x14ac:dyDescent="0.2">
      <c r="A22" s="65">
        <f>'Feriepenge og ferietillæg'!A25</f>
        <v>0</v>
      </c>
      <c r="B22" s="99"/>
      <c r="C22" s="99"/>
      <c r="D22" s="70"/>
      <c r="E22" s="41">
        <v>0</v>
      </c>
      <c r="F22" s="43">
        <v>0</v>
      </c>
      <c r="G22" s="8">
        <f t="shared" si="2"/>
        <v>0</v>
      </c>
      <c r="H22" s="8">
        <f t="shared" si="3"/>
        <v>0</v>
      </c>
      <c r="I22" s="14">
        <f t="shared" si="0"/>
        <v>0</v>
      </c>
      <c r="J22" s="17">
        <f t="shared" si="1"/>
        <v>0</v>
      </c>
      <c r="K22" s="96"/>
      <c r="L22" s="51"/>
      <c r="M22" s="51"/>
      <c r="O22" s="20">
        <f t="shared" si="4"/>
        <v>0</v>
      </c>
      <c r="P22" s="20">
        <f t="shared" si="4"/>
        <v>0</v>
      </c>
      <c r="R22" s="103" t="str">
        <f t="shared" si="5"/>
        <v/>
      </c>
    </row>
    <row r="23" spans="1:18" x14ac:dyDescent="0.2">
      <c r="A23" s="65">
        <f>'Feriepenge og ferietillæg'!A26</f>
        <v>0</v>
      </c>
      <c r="B23" s="99"/>
      <c r="C23" s="99"/>
      <c r="D23" s="70"/>
      <c r="E23" s="41">
        <v>0</v>
      </c>
      <c r="F23" s="43">
        <v>0</v>
      </c>
      <c r="G23" s="8">
        <f t="shared" si="2"/>
        <v>0</v>
      </c>
      <c r="H23" s="8">
        <f t="shared" si="3"/>
        <v>0</v>
      </c>
      <c r="I23" s="14">
        <f t="shared" si="0"/>
        <v>0</v>
      </c>
      <c r="J23" s="17">
        <f t="shared" si="1"/>
        <v>0</v>
      </c>
      <c r="K23" s="96"/>
      <c r="L23" s="51"/>
      <c r="M23" s="51"/>
      <c r="O23" s="20">
        <f t="shared" si="4"/>
        <v>0</v>
      </c>
      <c r="P23" s="20">
        <f t="shared" si="4"/>
        <v>0</v>
      </c>
      <c r="R23" s="103" t="str">
        <f t="shared" si="5"/>
        <v/>
      </c>
    </row>
    <row r="24" spans="1:18" x14ac:dyDescent="0.2">
      <c r="A24" s="65">
        <f>'Feriepenge og ferietillæg'!A27</f>
        <v>0</v>
      </c>
      <c r="B24" s="99"/>
      <c r="C24" s="99"/>
      <c r="D24" s="70"/>
      <c r="E24" s="41">
        <v>0</v>
      </c>
      <c r="F24" s="43">
        <v>0</v>
      </c>
      <c r="G24" s="8">
        <f t="shared" si="2"/>
        <v>0</v>
      </c>
      <c r="H24" s="8">
        <f>IF(ISBLANK(D24),,25/52*(C24-B24+1))</f>
        <v>0</v>
      </c>
      <c r="I24" s="14">
        <f t="shared" si="0"/>
        <v>0</v>
      </c>
      <c r="J24" s="17">
        <f t="shared" si="1"/>
        <v>0</v>
      </c>
      <c r="K24" s="96"/>
      <c r="L24" s="51"/>
      <c r="M24" s="51"/>
      <c r="O24" s="20">
        <f t="shared" si="4"/>
        <v>0</v>
      </c>
      <c r="P24" s="20">
        <f t="shared" si="4"/>
        <v>0</v>
      </c>
      <c r="R24" s="103" t="str">
        <f>IF(ISBLANK(D24),"",IF($B$3=2019,IF(AND(B24&gt;=36,C24&gt;=36,C24&lt;=52,B24&lt;=C24),"","Fejl i periode !"),IF(AND(B24&gt;=1,B24&lt;=35,C24&lt;=35,B24&lt;=C24),"","Fejl i periode!")))</f>
        <v/>
      </c>
    </row>
    <row r="25" spans="1:18" x14ac:dyDescent="0.2">
      <c r="A25" s="65">
        <f>'Feriepenge og ferietillæg'!A28</f>
        <v>0</v>
      </c>
      <c r="B25" s="99"/>
      <c r="C25" s="99"/>
      <c r="D25" s="70"/>
      <c r="E25" s="41">
        <v>0</v>
      </c>
      <c r="F25" s="43">
        <v>0</v>
      </c>
      <c r="G25" s="8">
        <f t="shared" si="2"/>
        <v>0</v>
      </c>
      <c r="H25" s="8">
        <f t="shared" si="3"/>
        <v>0</v>
      </c>
      <c r="I25" s="14">
        <f t="shared" si="0"/>
        <v>0</v>
      </c>
      <c r="J25" s="17">
        <f t="shared" si="1"/>
        <v>0</v>
      </c>
      <c r="K25" s="96"/>
      <c r="L25" s="51"/>
      <c r="M25" s="51"/>
      <c r="O25" s="20">
        <f t="shared" si="4"/>
        <v>0</v>
      </c>
      <c r="P25" s="20">
        <f t="shared" si="4"/>
        <v>0</v>
      </c>
      <c r="R25" s="103" t="str">
        <f t="shared" si="5"/>
        <v/>
      </c>
    </row>
    <row r="26" spans="1:18" x14ac:dyDescent="0.2">
      <c r="A26" s="65">
        <f>'Feriepenge og ferietillæg'!A29</f>
        <v>0</v>
      </c>
      <c r="B26" s="99"/>
      <c r="C26" s="99"/>
      <c r="D26" s="70"/>
      <c r="E26" s="41">
        <v>0</v>
      </c>
      <c r="F26" s="43">
        <v>0</v>
      </c>
      <c r="G26" s="8">
        <f t="shared" si="2"/>
        <v>0</v>
      </c>
      <c r="H26" s="8">
        <f t="shared" si="3"/>
        <v>0</v>
      </c>
      <c r="I26" s="14">
        <f t="shared" si="0"/>
        <v>0</v>
      </c>
      <c r="J26" s="17">
        <f t="shared" si="1"/>
        <v>0</v>
      </c>
      <c r="K26" s="96"/>
      <c r="L26" s="51"/>
      <c r="M26" s="51"/>
      <c r="O26" s="20">
        <f t="shared" si="4"/>
        <v>0</v>
      </c>
      <c r="P26" s="20">
        <f t="shared" si="4"/>
        <v>0</v>
      </c>
      <c r="R26" s="103" t="str">
        <f t="shared" si="5"/>
        <v/>
      </c>
    </row>
    <row r="27" spans="1:18" x14ac:dyDescent="0.2">
      <c r="A27" s="65">
        <f>'Feriepenge og ferietillæg'!A30</f>
        <v>0</v>
      </c>
      <c r="B27" s="99"/>
      <c r="C27" s="99"/>
      <c r="D27" s="70"/>
      <c r="E27" s="41">
        <v>0</v>
      </c>
      <c r="F27" s="43">
        <v>0</v>
      </c>
      <c r="G27" s="8">
        <f t="shared" si="2"/>
        <v>0</v>
      </c>
      <c r="H27" s="8">
        <f t="shared" si="3"/>
        <v>0</v>
      </c>
      <c r="I27" s="14">
        <f t="shared" si="0"/>
        <v>0</v>
      </c>
      <c r="J27" s="17">
        <f t="shared" si="1"/>
        <v>0</v>
      </c>
      <c r="K27" s="96"/>
      <c r="L27" s="51"/>
      <c r="M27" s="51"/>
      <c r="O27" s="20">
        <f t="shared" si="4"/>
        <v>0</v>
      </c>
      <c r="P27" s="20">
        <f t="shared" si="4"/>
        <v>0</v>
      </c>
      <c r="R27" s="103" t="str">
        <f t="shared" si="5"/>
        <v/>
      </c>
    </row>
    <row r="28" spans="1:18" x14ac:dyDescent="0.2">
      <c r="A28" s="65">
        <f>'Feriepenge og ferietillæg'!A31</f>
        <v>0</v>
      </c>
      <c r="B28" s="99"/>
      <c r="C28" s="99"/>
      <c r="D28" s="70"/>
      <c r="E28" s="41">
        <v>0</v>
      </c>
      <c r="F28" s="43">
        <v>0</v>
      </c>
      <c r="G28" s="8">
        <f t="shared" si="2"/>
        <v>0</v>
      </c>
      <c r="H28" s="8">
        <f t="shared" si="3"/>
        <v>0</v>
      </c>
      <c r="I28" s="14">
        <f t="shared" si="0"/>
        <v>0</v>
      </c>
      <c r="J28" s="17">
        <f t="shared" si="1"/>
        <v>0</v>
      </c>
      <c r="K28" s="96"/>
      <c r="L28" s="51"/>
      <c r="M28" s="51"/>
      <c r="O28" s="20">
        <f t="shared" si="4"/>
        <v>0</v>
      </c>
      <c r="P28" s="20">
        <f t="shared" si="4"/>
        <v>0</v>
      </c>
      <c r="R28" s="103" t="str">
        <f t="shared" si="5"/>
        <v/>
      </c>
    </row>
    <row r="29" spans="1:18" x14ac:dyDescent="0.2">
      <c r="A29" s="65">
        <f>'Feriepenge og ferietillæg'!A32</f>
        <v>0</v>
      </c>
      <c r="B29" s="99"/>
      <c r="C29" s="99"/>
      <c r="D29" s="70"/>
      <c r="E29" s="41">
        <v>0</v>
      </c>
      <c r="F29" s="43">
        <v>0</v>
      </c>
      <c r="G29" s="8">
        <f t="shared" si="2"/>
        <v>0</v>
      </c>
      <c r="H29" s="8">
        <f t="shared" si="3"/>
        <v>0</v>
      </c>
      <c r="I29" s="14">
        <f t="shared" si="0"/>
        <v>0</v>
      </c>
      <c r="J29" s="17">
        <f t="shared" si="1"/>
        <v>0</v>
      </c>
      <c r="K29" s="96"/>
      <c r="L29" s="51"/>
      <c r="M29" s="51"/>
      <c r="O29" s="20">
        <f t="shared" si="4"/>
        <v>0</v>
      </c>
      <c r="P29" s="20">
        <f t="shared" si="4"/>
        <v>0</v>
      </c>
      <c r="R29" s="103" t="str">
        <f t="shared" si="5"/>
        <v/>
      </c>
    </row>
    <row r="30" spans="1:18" x14ac:dyDescent="0.2">
      <c r="A30" s="65">
        <f>'Feriepenge og ferietillæg'!A33</f>
        <v>0</v>
      </c>
      <c r="B30" s="99"/>
      <c r="C30" s="99"/>
      <c r="D30" s="70"/>
      <c r="E30" s="41">
        <v>0</v>
      </c>
      <c r="F30" s="43">
        <v>0</v>
      </c>
      <c r="G30" s="8">
        <f t="shared" si="2"/>
        <v>0</v>
      </c>
      <c r="H30" s="8">
        <f t="shared" si="3"/>
        <v>0</v>
      </c>
      <c r="I30" s="14">
        <f t="shared" si="0"/>
        <v>0</v>
      </c>
      <c r="J30" s="17">
        <f t="shared" si="1"/>
        <v>0</v>
      </c>
      <c r="K30" s="96"/>
      <c r="L30" s="51"/>
      <c r="M30" s="51"/>
      <c r="O30" s="20">
        <f t="shared" si="4"/>
        <v>0</v>
      </c>
      <c r="P30" s="20">
        <f t="shared" si="4"/>
        <v>0</v>
      </c>
      <c r="R30" s="103" t="str">
        <f t="shared" si="5"/>
        <v/>
      </c>
    </row>
    <row r="31" spans="1:18" x14ac:dyDescent="0.2">
      <c r="A31" s="65">
        <f>'Feriepenge og ferietillæg'!A34</f>
        <v>0</v>
      </c>
      <c r="B31" s="99"/>
      <c r="C31" s="99"/>
      <c r="D31" s="70"/>
      <c r="E31" s="41">
        <v>0</v>
      </c>
      <c r="F31" s="43">
        <v>0</v>
      </c>
      <c r="G31" s="8">
        <f t="shared" si="2"/>
        <v>0</v>
      </c>
      <c r="H31" s="8">
        <f t="shared" si="3"/>
        <v>0</v>
      </c>
      <c r="I31" s="14">
        <f t="shared" si="0"/>
        <v>0</v>
      </c>
      <c r="J31" s="17">
        <f t="shared" si="1"/>
        <v>0</v>
      </c>
      <c r="K31" s="96"/>
      <c r="L31" s="51"/>
      <c r="M31" s="51"/>
      <c r="O31" s="20">
        <f t="shared" si="4"/>
        <v>0</v>
      </c>
      <c r="P31" s="20">
        <f t="shared" si="4"/>
        <v>0</v>
      </c>
      <c r="R31" s="103" t="str">
        <f t="shared" si="5"/>
        <v/>
      </c>
    </row>
    <row r="32" spans="1:18" x14ac:dyDescent="0.2">
      <c r="A32" s="65">
        <f>'Feriepenge og ferietillæg'!A35</f>
        <v>0</v>
      </c>
      <c r="B32" s="99"/>
      <c r="C32" s="99"/>
      <c r="D32" s="70"/>
      <c r="E32" s="41">
        <v>0</v>
      </c>
      <c r="F32" s="43">
        <v>0</v>
      </c>
      <c r="G32" s="8">
        <f t="shared" si="2"/>
        <v>0</v>
      </c>
      <c r="H32" s="8">
        <f t="shared" si="3"/>
        <v>0</v>
      </c>
      <c r="I32" s="14">
        <f t="shared" si="0"/>
        <v>0</v>
      </c>
      <c r="J32" s="17">
        <f t="shared" si="1"/>
        <v>0</v>
      </c>
      <c r="K32" s="96"/>
      <c r="L32" s="51"/>
      <c r="M32" s="51"/>
      <c r="O32" s="20">
        <f t="shared" si="4"/>
        <v>0</v>
      </c>
      <c r="P32" s="20">
        <f t="shared" si="4"/>
        <v>0</v>
      </c>
      <c r="R32" s="103" t="str">
        <f t="shared" si="5"/>
        <v/>
      </c>
    </row>
    <row r="33" spans="1:18" x14ac:dyDescent="0.2">
      <c r="A33" s="65">
        <f>'Feriepenge og ferietillæg'!A36</f>
        <v>0</v>
      </c>
      <c r="B33" s="99"/>
      <c r="C33" s="99"/>
      <c r="D33" s="70"/>
      <c r="E33" s="41">
        <v>0</v>
      </c>
      <c r="F33" s="43">
        <v>0</v>
      </c>
      <c r="G33" s="8">
        <f t="shared" si="2"/>
        <v>0</v>
      </c>
      <c r="H33" s="8">
        <f t="shared" si="3"/>
        <v>0</v>
      </c>
      <c r="I33" s="14">
        <f t="shared" si="0"/>
        <v>0</v>
      </c>
      <c r="J33" s="17">
        <f t="shared" si="1"/>
        <v>0</v>
      </c>
      <c r="K33" s="96"/>
      <c r="L33" s="51"/>
      <c r="M33" s="51"/>
      <c r="O33" s="20">
        <f t="shared" si="4"/>
        <v>0</v>
      </c>
      <c r="P33" s="20">
        <f t="shared" si="4"/>
        <v>0</v>
      </c>
      <c r="R33" s="103" t="str">
        <f t="shared" si="5"/>
        <v/>
      </c>
    </row>
    <row r="34" spans="1:18" ht="12" thickBot="1" x14ac:dyDescent="0.25">
      <c r="A34" s="66">
        <f>'Feriepenge og ferietillæg'!A37</f>
        <v>0</v>
      </c>
      <c r="B34" s="100"/>
      <c r="C34" s="100"/>
      <c r="D34" s="71"/>
      <c r="E34" s="72">
        <v>0</v>
      </c>
      <c r="F34" s="44">
        <v>0</v>
      </c>
      <c r="G34" s="9">
        <f t="shared" si="2"/>
        <v>0</v>
      </c>
      <c r="H34" s="9">
        <f t="shared" si="3"/>
        <v>0</v>
      </c>
      <c r="I34" s="15">
        <f t="shared" si="0"/>
        <v>0</v>
      </c>
      <c r="J34" s="18">
        <f t="shared" si="1"/>
        <v>0</v>
      </c>
      <c r="K34" s="96"/>
      <c r="L34" s="52"/>
      <c r="M34" s="52"/>
      <c r="O34" s="75">
        <f t="shared" si="4"/>
        <v>0</v>
      </c>
      <c r="P34" s="75">
        <f t="shared" si="4"/>
        <v>0</v>
      </c>
      <c r="R34" s="103" t="str">
        <f t="shared" si="5"/>
        <v/>
      </c>
    </row>
    <row r="35" spans="1:18" ht="12" thickBot="1" x14ac:dyDescent="0.25">
      <c r="A35" s="1" t="s">
        <v>17</v>
      </c>
      <c r="D35" s="10"/>
      <c r="E35" s="10"/>
      <c r="F35" s="10"/>
      <c r="G35" s="10"/>
      <c r="J35" s="12">
        <f>SUM(J10:J34)</f>
        <v>0</v>
      </c>
      <c r="L35" s="49">
        <f>SUM(L10:L34)</f>
        <v>0</v>
      </c>
      <c r="M35" s="49">
        <f>SUM(M10:M34)</f>
        <v>0</v>
      </c>
      <c r="N35" s="19"/>
      <c r="O35" s="49">
        <f>SUM(O10:O34)</f>
        <v>0</v>
      </c>
      <c r="P35" s="49">
        <f>SUM(P10:P34)</f>
        <v>0</v>
      </c>
    </row>
    <row r="36" spans="1:18" x14ac:dyDescent="0.2">
      <c r="A36" s="2" t="s">
        <v>23</v>
      </c>
      <c r="J36" s="10"/>
    </row>
    <row r="37" spans="1:18" x14ac:dyDescent="0.2">
      <c r="J37" s="10"/>
    </row>
    <row r="38" spans="1:18" ht="12" thickBot="1" x14ac:dyDescent="0.25">
      <c r="J38" s="10"/>
      <c r="L38" s="28"/>
      <c r="M38" s="28"/>
      <c r="N38" s="28"/>
      <c r="O38" s="28"/>
      <c r="P38" s="28"/>
      <c r="Q38" s="28"/>
      <c r="R38" s="28"/>
    </row>
    <row r="39" spans="1:18" s="32" customFormat="1" ht="15.75" thickBot="1" x14ac:dyDescent="0.3">
      <c r="A39" s="31" t="s">
        <v>16</v>
      </c>
      <c r="J39" s="12">
        <f>J35</f>
        <v>0</v>
      </c>
      <c r="K39" s="97"/>
      <c r="L39" s="33"/>
      <c r="M39" s="33"/>
      <c r="N39" s="33"/>
      <c r="O39" s="33"/>
      <c r="P39" s="33"/>
      <c r="Q39" s="33"/>
      <c r="R39" s="33"/>
    </row>
    <row r="40" spans="1:18" x14ac:dyDescent="0.2">
      <c r="D40" s="10"/>
    </row>
    <row r="41" spans="1:18" x14ac:dyDescent="0.2">
      <c r="A41" s="1" t="s">
        <v>56</v>
      </c>
    </row>
    <row r="42" spans="1:18" x14ac:dyDescent="0.2">
      <c r="A42" s="2" t="str">
        <f>IF(B3=2019,"Indtastningsfelter ( BEMÆRK - kun data fra indefrysningsperioden 1/9-31/12 2019)","Indtastningsfelter ( BEMÆRK - kun data fra indefrysningsperioden 1/1-31/8 2020)")</f>
        <v>Indtastningsfelter ( BEMÆRK - kun data fra indefrysningsperioden 1/9-31/12 2019)</v>
      </c>
    </row>
    <row r="44" spans="1:18" x14ac:dyDescent="0.2">
      <c r="A44" s="1" t="s">
        <v>25</v>
      </c>
    </row>
    <row r="45" spans="1:18" x14ac:dyDescent="0.2">
      <c r="A45" s="2" t="s">
        <v>30</v>
      </c>
    </row>
    <row r="46" spans="1:18" x14ac:dyDescent="0.2">
      <c r="A46" s="2" t="s">
        <v>109</v>
      </c>
    </row>
    <row r="47" spans="1:18" x14ac:dyDescent="0.2">
      <c r="A47" s="2" t="s">
        <v>28</v>
      </c>
    </row>
  </sheetData>
  <sheetProtection sheet="1" objects="1" scenarios="1"/>
  <mergeCells count="4">
    <mergeCell ref="L3:P4"/>
    <mergeCell ref="B8:D8"/>
    <mergeCell ref="E8:G8"/>
    <mergeCell ref="H8:I8"/>
  </mergeCells>
  <conditionalFormatting sqref="N10:O10 N11:N34 C10:G34 I10:J34">
    <cfRule type="cellIs" dxfId="11" priority="15" operator="equal">
      <formula>0</formula>
    </cfRule>
  </conditionalFormatting>
  <conditionalFormatting sqref="P10">
    <cfRule type="cellIs" dxfId="10" priority="13" operator="equal">
      <formula>0</formula>
    </cfRule>
  </conditionalFormatting>
  <conditionalFormatting sqref="L10:M34">
    <cfRule type="cellIs" dxfId="9" priority="14" operator="equal">
      <formula>0</formula>
    </cfRule>
  </conditionalFormatting>
  <conditionalFormatting sqref="O11:O34">
    <cfRule type="cellIs" dxfId="8" priority="12" operator="equal">
      <formula>0</formula>
    </cfRule>
  </conditionalFormatting>
  <conditionalFormatting sqref="P11:P34">
    <cfRule type="cellIs" dxfId="7" priority="11" operator="equal">
      <formula>0</formula>
    </cfRule>
  </conditionalFormatting>
  <conditionalFormatting sqref="A11">
    <cfRule type="cellIs" dxfId="6" priority="9" operator="equal">
      <formula>0</formula>
    </cfRule>
  </conditionalFormatting>
  <conditionalFormatting sqref="A12:A34">
    <cfRule type="cellIs" dxfId="5" priority="8" operator="equal">
      <formula>0</formula>
    </cfRule>
  </conditionalFormatting>
  <conditionalFormatting sqref="A10">
    <cfRule type="cellIs" dxfId="4" priority="10" operator="equal">
      <formula>0</formula>
    </cfRule>
  </conditionalFormatting>
  <conditionalFormatting sqref="B10:B34">
    <cfRule type="cellIs" dxfId="3" priority="5" operator="equal">
      <formula>0</formula>
    </cfRule>
  </conditionalFormatting>
  <conditionalFormatting sqref="K10">
    <cfRule type="cellIs" dxfId="2" priority="4" operator="equal">
      <formula>0</formula>
    </cfRule>
  </conditionalFormatting>
  <conditionalFormatting sqref="K11:K34">
    <cfRule type="cellIs" dxfId="1" priority="2" operator="equal">
      <formula>0</formula>
    </cfRule>
  </conditionalFormatting>
  <conditionalFormatting sqref="H10:H34">
    <cfRule type="cellIs" dxfId="0" priority="1" operator="equal">
      <formula>0</formula>
    </cfRule>
  </conditionalFormatting>
  <dataValidations count="1">
    <dataValidation type="whole" operator="greaterThanOrEqual" allowBlank="1" showInputMessage="1" showErrorMessage="1" errorTitle="Fejl " error="Beregningen foretages fra 2019_x000a_" sqref="B3">
      <formula1>2019</formula1>
    </dataValidation>
  </dataValidations>
  <pageMargins left="0.51181102362204722" right="0.51181102362204722" top="1.1417322834645669" bottom="0.31496062992125984" header="0.31496062992125984" footer="0.11811023622047245"/>
  <pageSetup paperSize="9" scale="79" orientation="landscape" r:id="rId1"/>
  <headerFooter>
    <oddHeader>&amp;L&amp;G</oddHeader>
    <oddFooter>&amp;C&amp;A&amp;Rside &amp;P af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pageSetUpPr fitToPage="1"/>
  </sheetPr>
  <dimension ref="B2:B10"/>
  <sheetViews>
    <sheetView showGridLines="0" showRowColHeaders="0" workbookViewId="0">
      <selection activeCell="D38" sqref="D38"/>
    </sheetView>
  </sheetViews>
  <sheetFormatPr defaultRowHeight="11.25" x14ac:dyDescent="0.15"/>
  <cols>
    <col min="1" max="1" width="4.140625" style="94" customWidth="1"/>
    <col min="2" max="2" width="84.140625" style="93" customWidth="1"/>
    <col min="3" max="16384" width="9.140625" style="94"/>
  </cols>
  <sheetData>
    <row r="2" spans="2:2" s="92" customFormat="1" ht="24" customHeight="1" x14ac:dyDescent="0.25">
      <c r="B2" s="91" t="s">
        <v>37</v>
      </c>
    </row>
    <row r="3" spans="2:2" ht="22.5" x14ac:dyDescent="0.15">
      <c r="B3" s="93" t="s">
        <v>41</v>
      </c>
    </row>
    <row r="5" spans="2:2" s="92" customFormat="1" ht="24" customHeight="1" x14ac:dyDescent="0.25">
      <c r="B5" s="91" t="s">
        <v>38</v>
      </c>
    </row>
    <row r="6" spans="2:2" ht="22.5" x14ac:dyDescent="0.15">
      <c r="B6" s="93" t="s">
        <v>42</v>
      </c>
    </row>
    <row r="7" spans="2:2" ht="22.5" x14ac:dyDescent="0.15">
      <c r="B7" s="93" t="s">
        <v>45</v>
      </c>
    </row>
    <row r="9" spans="2:2" s="92" customFormat="1" ht="24" customHeight="1" x14ac:dyDescent="0.25">
      <c r="B9" s="91" t="s">
        <v>39</v>
      </c>
    </row>
    <row r="10" spans="2:2" ht="22.5" x14ac:dyDescent="0.15">
      <c r="B10" s="93" t="s">
        <v>40</v>
      </c>
    </row>
  </sheetData>
  <sheetProtection sheet="1" objects="1" scenarios="1" selectLockedCells="1" selectUnlockedCells="1"/>
  <pageMargins left="0.47244094488188981" right="0.23622047244094491" top="0.74803149606299213" bottom="0.74803149606299213" header="0.51181102362204722" footer="0.51181102362204722"/>
  <pageSetup paperSize="9" orientation="portrait" blackAndWhite="1" r:id="rId1"/>
  <headerFooter>
    <oddFooter>&amp;C&amp;A&amp;R&amp;"verdana,Normal"&amp;9side  &amp;P af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ledaktiv" ma:contentTypeID="0x0101009148F5A04DDD49CBA7127AADA5FB792B00AADE34325A8B49CDA8BB4DB53328F21400DAD081FBC7ED5A4CB775032E286CE0C8" ma:contentTypeVersion="1" ma:contentTypeDescription="Overfør et billede." ma:contentTypeScope="" ma:versionID="00b306350c268522fc69a367d1a395f3">
  <xsd:schema xmlns:xsd="http://www.w3.org/2001/XMLSchema" xmlns:xs="http://www.w3.org/2001/XMLSchema" xmlns:p="http://schemas.microsoft.com/office/2006/metadata/properties" xmlns:ns1="http://schemas.microsoft.com/sharepoint/v3" xmlns:ns2="EFBE904B-8FA6-4139-9927-768AF6957E67" xmlns:ns3="http://schemas.microsoft.com/sharepoint/v3/fields" targetNamespace="http://schemas.microsoft.com/office/2006/metadata/properties" ma:root="true" ma:fieldsID="279c5a0145be4043ee93e68442d2a43a" ns1:_="" ns2:_="" ns3:_="">
    <xsd:import namespace="http://schemas.microsoft.com/sharepoint/v3"/>
    <xsd:import namespace="EFBE904B-8FA6-4139-9927-768AF6957E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-sti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-filtype" ma:hidden="true" ma:internalName="HTML_x0020_File_x0020_Type" ma:readOnly="true">
      <xsd:simpleType>
        <xsd:restriction base="dms:Text"/>
      </xsd:simpleType>
    </xsd:element>
    <xsd:element name="FSObjType" ma:index="11" nillable="true" ma:displayName="Element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E904B-8FA6-4139-9927-768AF6957E67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Miniature finde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Eksempel finde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Bredde" ma:internalName="ImageWidth" ma:readOnly="true">
      <xsd:simpleType>
        <xsd:restriction base="dms:Unknown"/>
      </xsd:simpleType>
    </xsd:element>
    <xsd:element name="ImageHeight" ma:index="22" nillable="true" ma:displayName="Højde" ma:internalName="ImageHeight" ma:readOnly="true">
      <xsd:simpleType>
        <xsd:restriction base="dms:Unknown"/>
      </xsd:simpleType>
    </xsd:element>
    <xsd:element name="ImageCreateDate" ma:index="25" nillable="true" ma:displayName="Den dato, billedet blev taget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Forfatter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 ma:index="23" ma:displayName="Kommentarer"/>
        <xsd:element name="keywords" minOccurs="0" maxOccurs="1" type="xsd:string" ma:index="14" ma:displayName="Nøgle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EFBE904B-8FA6-4139-9927-768AF6957E67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FD735D-94BD-47DF-9AE9-E0CE4DBDF0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BE904B-8FA6-4139-9927-768AF6957E67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B87DCC-1929-4B09-9EB6-6207AA3FD9E8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sharepoint/v3/fields"/>
    <ds:schemaRef ds:uri="EFBE904B-8FA6-4139-9927-768AF6957E6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8CE57D5-25EB-457B-A627-622C806FFA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1</vt:i4>
      </vt:variant>
    </vt:vector>
  </HeadingPairs>
  <TitlesOfParts>
    <vt:vector size="7" baseType="lpstr">
      <vt:lpstr>Indefrosne feriemidler(II) kopi</vt:lpstr>
      <vt:lpstr>Definitioner</vt:lpstr>
      <vt:lpstr>Feriepenge og ferietillæg</vt:lpstr>
      <vt:lpstr>Indefrosne feriemidler (I)</vt:lpstr>
      <vt:lpstr>Indefrosne feriemidler (II)</vt:lpstr>
      <vt:lpstr>Disclaimer</vt:lpstr>
      <vt:lpstr>Definitioner!Udskriftsområde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Æbelø-Nielsen</dc:creator>
  <cp:lastModifiedBy>Mette Hindkjær Vang</cp:lastModifiedBy>
  <cp:lastPrinted>2019-08-19T12:52:31Z</cp:lastPrinted>
  <dcterms:created xsi:type="dcterms:W3CDTF">2019-04-30T14:23:27Z</dcterms:created>
  <dcterms:modified xsi:type="dcterms:W3CDTF">2019-08-22T11:44:46Z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0x0101009148F5A04DDD49CBA7127AADA5FB792B00AADE34325A8B49CDA8BB4DB53328F21400DAD081FBC7ED5A4CB775032E286CE0C8</vt:lpwstr>
  </property>
</Properties>
</file>